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8670" activeTab="0"/>
  </bookViews>
  <sheets>
    <sheet name="TT - C002-C003" sheetId="1" r:id="rId1"/>
  </sheets>
  <definedNames>
    <definedName name="\p">'TT - C002-C003'!$W$3:$W$11</definedName>
    <definedName name="_Regression_Int" localSheetId="0" hidden="1">1</definedName>
    <definedName name="Área_impressão_IM" localSheetId="0">'TT - C002-C003'!$B$2:$U$136</definedName>
    <definedName name="_xlnm.Print_Area" localSheetId="0">'TT - C002-C003'!$B$2:$U$136</definedName>
  </definedNames>
  <calcPr fullCalcOnLoad="1"/>
</workbook>
</file>

<file path=xl/sharedStrings.xml><?xml version="1.0" encoding="utf-8"?>
<sst xmlns="http://schemas.openxmlformats.org/spreadsheetml/2006/main" count="498" uniqueCount="101">
  <si>
    <t>-</t>
  </si>
  <si>
    <t>{home}</t>
  </si>
  <si>
    <t xml:space="preserve"> </t>
  </si>
  <si>
    <t>/wgzy~</t>
  </si>
  <si>
    <t>Perdas de Produto:</t>
  </si>
  <si>
    <t>/ppop72~</t>
  </si>
  <si>
    <t>Area Total</t>
  </si>
  <si>
    <t>m2</t>
  </si>
  <si>
    <t>ml2~mt0~mb0~</t>
  </si>
  <si>
    <t>Nome do Navio:</t>
  </si>
  <si>
    <t xml:space="preserve">     Real</t>
  </si>
  <si>
    <t>qra1..s54~</t>
  </si>
  <si>
    <t>UN</t>
  </si>
  <si>
    <t>IVA/%</t>
  </si>
  <si>
    <t xml:space="preserve"> IVA</t>
  </si>
  <si>
    <t>Valor Mercadoria</t>
  </si>
  <si>
    <t>Consumo em Lt</t>
  </si>
  <si>
    <t>gp</t>
  </si>
  <si>
    <t>Armador:</t>
  </si>
  <si>
    <t>ra59..s118~</t>
  </si>
  <si>
    <t>Custos</t>
  </si>
  <si>
    <t>gppq</t>
  </si>
  <si>
    <t>01-</t>
  </si>
  <si>
    <t>FUNDO CHATO</t>
  </si>
  <si>
    <t>REFERENCIA</t>
  </si>
  <si>
    <t>%VOL</t>
  </si>
  <si>
    <t>DFT</t>
  </si>
  <si>
    <t>WFT</t>
  </si>
  <si>
    <t>M2/LT</t>
  </si>
  <si>
    <t>PERDAS</t>
  </si>
  <si>
    <t>AREA</t>
  </si>
  <si>
    <t>LITROS</t>
  </si>
  <si>
    <t>mic</t>
  </si>
  <si>
    <t>%</t>
  </si>
  <si>
    <t>pratico</t>
  </si>
  <si>
    <t>1-</t>
  </si>
  <si>
    <t>2-</t>
  </si>
  <si>
    <t>3-</t>
  </si>
  <si>
    <t>4-</t>
  </si>
  <si>
    <t>5-</t>
  </si>
  <si>
    <t>total..</t>
  </si>
  <si>
    <t>02-</t>
  </si>
  <si>
    <t xml:space="preserve">  </t>
  </si>
  <si>
    <t>%VOL.</t>
  </si>
  <si>
    <t>03-</t>
  </si>
  <si>
    <t>04-</t>
  </si>
  <si>
    <t>Primario 1205</t>
  </si>
  <si>
    <t>05-</t>
  </si>
  <si>
    <t>07-DILUENTES</t>
  </si>
  <si>
    <t>LT</t>
  </si>
  <si>
    <t>846 / AF</t>
  </si>
  <si>
    <t>808 / Geral</t>
  </si>
  <si>
    <t>Espessura</t>
  </si>
  <si>
    <t>mu</t>
  </si>
  <si>
    <t>TOTAL</t>
  </si>
  <si>
    <t>Gestão:</t>
  </si>
  <si>
    <t>€</t>
  </si>
  <si>
    <t xml:space="preserve">                  €</t>
  </si>
  <si>
    <t>€./M2</t>
  </si>
  <si>
    <t>Diluentes  (€)</t>
  </si>
  <si>
    <t>€./LT</t>
  </si>
  <si>
    <t xml:space="preserve">  Teórico</t>
  </si>
  <si>
    <t>Prático</t>
  </si>
  <si>
    <t xml:space="preserve">              Teórico</t>
  </si>
  <si>
    <t xml:space="preserve">            Teórico</t>
  </si>
  <si>
    <t xml:space="preserve">               €</t>
  </si>
  <si>
    <t>Sólidos</t>
  </si>
  <si>
    <t xml:space="preserve">        Estaleiro:</t>
  </si>
  <si>
    <t>Nr.Construção:</t>
  </si>
  <si>
    <t>Total--&gt; €</t>
  </si>
  <si>
    <t>AREA %</t>
  </si>
  <si>
    <t>Area / m2 = 100%</t>
  </si>
  <si>
    <t>TBN1-TBN2</t>
  </si>
  <si>
    <t>Doc: - TT-C002-C003 - Casco</t>
  </si>
  <si>
    <t xml:space="preserve">    C002-C003</t>
  </si>
  <si>
    <t>Hempadur Quattro 17634</t>
  </si>
  <si>
    <t>Hempadur 45182</t>
  </si>
  <si>
    <t>AF-Dinam. Olymp.86900</t>
  </si>
  <si>
    <t xml:space="preserve">          €</t>
  </si>
  <si>
    <t>MAIO-09</t>
  </si>
  <si>
    <t>Hempels Uniprimer 13140</t>
  </si>
  <si>
    <t>Hempalin Enamel 52140</t>
  </si>
  <si>
    <t>COSTADO - BORDA FALSA E SUPERESTRUTURAS</t>
  </si>
  <si>
    <t>Empadur 15590</t>
  </si>
  <si>
    <t>Empadur M.streng GF 35870</t>
  </si>
  <si>
    <t>Empadur Mastic 45880</t>
  </si>
  <si>
    <t>CONVÉS DE VEÍCULOS</t>
  </si>
  <si>
    <t>TANQUES DE LASTRO</t>
  </si>
  <si>
    <t>INTERIORES FORRADOS</t>
  </si>
  <si>
    <t>06</t>
  </si>
  <si>
    <t>INTERIORES PINTADOS</t>
  </si>
  <si>
    <t>Hempalin Prim. Hi-Build 13200</t>
  </si>
  <si>
    <t>Hempalin Prim. Hi-Build 13201</t>
  </si>
  <si>
    <t>TANQUES DE ÁGUA DOCE</t>
  </si>
  <si>
    <t>07</t>
  </si>
  <si>
    <t>09</t>
  </si>
  <si>
    <t>08</t>
  </si>
  <si>
    <t>TANQUES DE DESPEJO</t>
  </si>
  <si>
    <t>Empadur 15130</t>
  </si>
  <si>
    <t>TBN</t>
  </si>
  <si>
    <t>tbn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</si>
</sst>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_)"/>
    <numFmt numFmtId="173" formatCode="0_)"/>
    <numFmt numFmtId="174" formatCode="#,##0.00_);\(#,##0.00\)"/>
    <numFmt numFmtId="175" formatCode="#,##0_);\(#,##0\)"/>
    <numFmt numFmtId="176" formatCode="0.000_)"/>
    <numFmt numFmtId="177" formatCode="0.0_)"/>
    <numFmt numFmtId="178" formatCode="0.0000_)"/>
    <numFmt numFmtId="179" formatCode="0_ ;[Red]\-0\ "/>
  </numFmts>
  <fonts count="32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22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3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104">
    <xf numFmtId="172" fontId="0" fillId="0" borderId="0" xfId="0" applyAlignment="1">
      <alignment/>
    </xf>
    <xf numFmtId="172" fontId="0" fillId="0" borderId="0" xfId="0" applyAlignment="1" applyProtection="1" quotePrefix="1">
      <alignment horizontal="left"/>
      <protection/>
    </xf>
    <xf numFmtId="173" fontId="0" fillId="0" borderId="0" xfId="0" applyNumberFormat="1" applyAlignment="1" applyProtection="1">
      <alignment/>
      <protection/>
    </xf>
    <xf numFmtId="172" fontId="0" fillId="0" borderId="0" xfId="0" applyAlignment="1" applyProtection="1">
      <alignment horizontal="left"/>
      <protection/>
    </xf>
    <xf numFmtId="172" fontId="0" fillId="0" borderId="0" xfId="0" applyAlignment="1" applyProtection="1">
      <alignment horizontal="center"/>
      <protection/>
    </xf>
    <xf numFmtId="172" fontId="0" fillId="0" borderId="0" xfId="0" applyAlignment="1" applyProtection="1">
      <alignment/>
      <protection/>
    </xf>
    <xf numFmtId="172" fontId="1" fillId="0" borderId="10" xfId="0" applyFont="1" applyBorder="1" applyAlignment="1" applyProtection="1" quotePrefix="1">
      <alignment horizontal="left"/>
      <protection/>
    </xf>
    <xf numFmtId="172" fontId="1" fillId="0" borderId="11" xfId="0" applyFont="1" applyBorder="1" applyAlignment="1" applyProtection="1">
      <alignment horizontal="fill"/>
      <protection/>
    </xf>
    <xf numFmtId="172" fontId="1" fillId="0" borderId="12" xfId="0" applyFont="1" applyBorder="1" applyAlignment="1" applyProtection="1">
      <alignment horizontal="fill"/>
      <protection/>
    </xf>
    <xf numFmtId="172" fontId="1" fillId="0" borderId="13" xfId="0" applyFont="1" applyBorder="1" applyAlignment="1" applyProtection="1" quotePrefix="1">
      <alignment horizontal="left"/>
      <protection/>
    </xf>
    <xf numFmtId="172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Font="1" applyBorder="1" applyAlignment="1" applyProtection="1">
      <alignment horizontal="left"/>
      <protection/>
    </xf>
    <xf numFmtId="172" fontId="1" fillId="0" borderId="0" xfId="0" applyFont="1" applyBorder="1" applyAlignment="1" applyProtection="1">
      <alignment horizontal="right"/>
      <protection/>
    </xf>
    <xf numFmtId="172" fontId="1" fillId="0" borderId="14" xfId="0" applyFont="1" applyBorder="1" applyAlignment="1" applyProtection="1">
      <alignment horizontal="left"/>
      <protection/>
    </xf>
    <xf numFmtId="173" fontId="1" fillId="0" borderId="0" xfId="0" applyNumberFormat="1" applyFont="1" applyBorder="1" applyAlignment="1" applyProtection="1">
      <alignment horizontal="left"/>
      <protection/>
    </xf>
    <xf numFmtId="172" fontId="3" fillId="0" borderId="0" xfId="0" applyFont="1" applyBorder="1" applyAlignment="1" applyProtection="1">
      <alignment/>
      <protection locked="0"/>
    </xf>
    <xf numFmtId="172" fontId="1" fillId="0" borderId="0" xfId="0" applyFont="1" applyBorder="1" applyAlignment="1" applyProtection="1">
      <alignment horizontal="center"/>
      <protection/>
    </xf>
    <xf numFmtId="172" fontId="1" fillId="0" borderId="14" xfId="0" applyFont="1" applyBorder="1" applyAlignment="1">
      <alignment/>
    </xf>
    <xf numFmtId="173" fontId="1" fillId="0" borderId="0" xfId="0" applyNumberFormat="1" applyFont="1" applyBorder="1" applyAlignment="1" applyProtection="1">
      <alignment horizontal="right"/>
      <protection/>
    </xf>
    <xf numFmtId="172" fontId="1" fillId="0" borderId="14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/>
      <protection locked="0"/>
    </xf>
    <xf numFmtId="175" fontId="3" fillId="0" borderId="0" xfId="0" applyNumberFormat="1" applyFont="1" applyBorder="1" applyAlignment="1" applyProtection="1">
      <alignment/>
      <protection locked="0"/>
    </xf>
    <xf numFmtId="175" fontId="3" fillId="0" borderId="14" xfId="0" applyNumberFormat="1" applyFont="1" applyBorder="1" applyAlignment="1" applyProtection="1">
      <alignment/>
      <protection locked="0"/>
    </xf>
    <xf numFmtId="173" fontId="3" fillId="0" borderId="0" xfId="0" applyNumberFormat="1" applyFont="1" applyBorder="1" applyAlignment="1" applyProtection="1">
      <alignment horizontal="left"/>
      <protection locked="0"/>
    </xf>
    <xf numFmtId="172" fontId="3" fillId="0" borderId="0" xfId="0" applyFont="1" applyBorder="1" applyAlignment="1" applyProtection="1">
      <alignment horizontal="left"/>
      <protection locked="0"/>
    </xf>
    <xf numFmtId="175" fontId="3" fillId="0" borderId="0" xfId="0" applyNumberFormat="1" applyFont="1" applyBorder="1" applyAlignment="1" applyProtection="1">
      <alignment horizontal="left"/>
      <protection locked="0"/>
    </xf>
    <xf numFmtId="175" fontId="3" fillId="0" borderId="14" xfId="0" applyNumberFormat="1" applyFont="1" applyBorder="1" applyAlignment="1" applyProtection="1">
      <alignment horizontal="left"/>
      <protection locked="0"/>
    </xf>
    <xf numFmtId="172" fontId="3" fillId="0" borderId="0" xfId="0" applyFont="1" applyBorder="1" applyAlignment="1" applyProtection="1">
      <alignment horizontal="center"/>
      <protection locked="0"/>
    </xf>
    <xf numFmtId="175" fontId="3" fillId="0" borderId="0" xfId="0" applyNumberFormat="1" applyFont="1" applyBorder="1" applyAlignment="1" applyProtection="1">
      <alignment horizontal="right"/>
      <protection locked="0"/>
    </xf>
    <xf numFmtId="172" fontId="1" fillId="0" borderId="0" xfId="0" applyFont="1" applyBorder="1" applyAlignment="1" applyProtection="1">
      <alignment horizontal="fill"/>
      <protection/>
    </xf>
    <xf numFmtId="172" fontId="1" fillId="0" borderId="14" xfId="0" applyFont="1" applyBorder="1" applyAlignment="1" applyProtection="1">
      <alignment horizontal="fill"/>
      <protection/>
    </xf>
    <xf numFmtId="172" fontId="1" fillId="0" borderId="13" xfId="0" applyFont="1" applyBorder="1" applyAlignment="1">
      <alignment/>
    </xf>
    <xf numFmtId="173" fontId="3" fillId="0" borderId="0" xfId="0" applyNumberFormat="1" applyFont="1" applyBorder="1" applyAlignment="1" applyProtection="1">
      <alignment horizontal="right"/>
      <protection locked="0"/>
    </xf>
    <xf numFmtId="175" fontId="1" fillId="0" borderId="0" xfId="0" applyNumberFormat="1" applyFont="1" applyBorder="1" applyAlignment="1" applyProtection="1">
      <alignment/>
      <protection/>
    </xf>
    <xf numFmtId="175" fontId="1" fillId="0" borderId="14" xfId="0" applyNumberFormat="1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 horizontal="fill"/>
      <protection/>
    </xf>
    <xf numFmtId="172" fontId="1" fillId="0" borderId="15" xfId="0" applyFont="1" applyBorder="1" applyAlignment="1" applyProtection="1" quotePrefix="1">
      <alignment horizontal="left"/>
      <protection/>
    </xf>
    <xf numFmtId="172" fontId="1" fillId="0" borderId="16" xfId="0" applyFont="1" applyBorder="1" applyAlignment="1" applyProtection="1">
      <alignment horizontal="fill"/>
      <protection/>
    </xf>
    <xf numFmtId="172" fontId="1" fillId="0" borderId="17" xfId="0" applyFont="1" applyBorder="1" applyAlignment="1" applyProtection="1">
      <alignment horizontal="fill"/>
      <protection/>
    </xf>
    <xf numFmtId="172" fontId="4" fillId="0" borderId="0" xfId="0" applyFont="1" applyBorder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1" xfId="0" applyFont="1" applyBorder="1" applyAlignment="1" applyProtection="1">
      <alignment horizontal="left"/>
      <protection/>
    </xf>
    <xf numFmtId="172" fontId="1" fillId="0" borderId="11" xfId="0" applyFont="1" applyBorder="1" applyAlignment="1">
      <alignment/>
    </xf>
    <xf numFmtId="172" fontId="1" fillId="0" borderId="12" xfId="0" applyFont="1" applyBorder="1" applyAlignment="1">
      <alignment/>
    </xf>
    <xf numFmtId="172" fontId="1" fillId="0" borderId="13" xfId="0" applyFont="1" applyBorder="1" applyAlignment="1" applyProtection="1">
      <alignment horizontal="left"/>
      <protection/>
    </xf>
    <xf numFmtId="172" fontId="1" fillId="0" borderId="15" xfId="0" applyFont="1" applyBorder="1" applyAlignment="1">
      <alignment/>
    </xf>
    <xf numFmtId="172" fontId="1" fillId="0" borderId="16" xfId="0" applyFont="1" applyBorder="1" applyAlignment="1">
      <alignment/>
    </xf>
    <xf numFmtId="172" fontId="4" fillId="0" borderId="0" xfId="0" applyFont="1" applyBorder="1" applyAlignment="1">
      <alignment/>
    </xf>
    <xf numFmtId="173" fontId="4" fillId="0" borderId="0" xfId="0" applyNumberFormat="1" applyFont="1" applyBorder="1" applyAlignment="1" applyProtection="1">
      <alignment/>
      <protection/>
    </xf>
    <xf numFmtId="172" fontId="4" fillId="0" borderId="18" xfId="0" applyFont="1" applyBorder="1" applyAlignment="1" applyProtection="1">
      <alignment horizontal="left"/>
      <protection/>
    </xf>
    <xf numFmtId="172" fontId="4" fillId="0" borderId="19" xfId="0" applyFont="1" applyBorder="1" applyAlignment="1" applyProtection="1">
      <alignment horizontal="left"/>
      <protection/>
    </xf>
    <xf numFmtId="172" fontId="1" fillId="0" borderId="0" xfId="0" applyFont="1" applyBorder="1" applyAlignment="1">
      <alignment horizontal="left"/>
    </xf>
    <xf numFmtId="172" fontId="1" fillId="24" borderId="0" xfId="0" applyFont="1" applyFill="1" applyBorder="1" applyAlignment="1" applyProtection="1">
      <alignment/>
      <protection/>
    </xf>
    <xf numFmtId="173" fontId="1" fillId="24" borderId="0" xfId="0" applyNumberFormat="1" applyFont="1" applyFill="1" applyBorder="1" applyAlignment="1" applyProtection="1">
      <alignment/>
      <protection/>
    </xf>
    <xf numFmtId="172" fontId="1" fillId="24" borderId="0" xfId="0" applyFont="1" applyFill="1" applyBorder="1" applyAlignment="1" applyProtection="1">
      <alignment horizontal="left"/>
      <protection/>
    </xf>
    <xf numFmtId="172" fontId="1" fillId="24" borderId="0" xfId="0" applyFont="1" applyFill="1" applyBorder="1" applyAlignment="1">
      <alignment/>
    </xf>
    <xf numFmtId="9" fontId="1" fillId="24" borderId="0" xfId="0" applyNumberFormat="1" applyFont="1" applyFill="1" applyBorder="1" applyAlignment="1" applyProtection="1">
      <alignment/>
      <protection/>
    </xf>
    <xf numFmtId="172" fontId="1" fillId="25" borderId="0" xfId="0" applyFont="1" applyFill="1" applyBorder="1" applyAlignment="1">
      <alignment/>
    </xf>
    <xf numFmtId="172" fontId="0" fillId="0" borderId="0" xfId="0" applyBorder="1" applyAlignment="1">
      <alignment/>
    </xf>
    <xf numFmtId="172" fontId="1" fillId="0" borderId="0" xfId="0" applyFont="1" applyBorder="1" applyAlignment="1" applyProtection="1" quotePrefix="1">
      <alignment horizontal="left"/>
      <protection/>
    </xf>
    <xf numFmtId="172" fontId="4" fillId="0" borderId="0" xfId="0" applyFont="1" applyBorder="1" applyAlignment="1" applyProtection="1">
      <alignment horizontal="right"/>
      <protection/>
    </xf>
    <xf numFmtId="172" fontId="1" fillId="0" borderId="0" xfId="0" applyFont="1" applyBorder="1" applyAlignment="1">
      <alignment horizontal="center"/>
    </xf>
    <xf numFmtId="172" fontId="6" fillId="0" borderId="0" xfId="0" applyFont="1" applyBorder="1" applyAlignment="1" applyProtection="1">
      <alignment horizontal="left"/>
      <protection/>
    </xf>
    <xf numFmtId="172" fontId="1" fillId="0" borderId="19" xfId="0" applyFont="1" applyBorder="1" applyAlignment="1">
      <alignment/>
    </xf>
    <xf numFmtId="172" fontId="4" fillId="0" borderId="0" xfId="0" applyFont="1" applyBorder="1" applyAlignment="1" applyProtection="1">
      <alignment/>
      <protection/>
    </xf>
    <xf numFmtId="10" fontId="3" fillId="0" borderId="20" xfId="0" applyNumberFormat="1" applyFont="1" applyBorder="1" applyAlignment="1" applyProtection="1">
      <alignment horizontal="center"/>
      <protection locked="0"/>
    </xf>
    <xf numFmtId="172" fontId="1" fillId="0" borderId="14" xfId="0" applyFont="1" applyBorder="1" applyAlignment="1">
      <alignment horizontal="center"/>
    </xf>
    <xf numFmtId="172" fontId="3" fillId="0" borderId="20" xfId="0" applyFont="1" applyBorder="1" applyAlignment="1" applyProtection="1">
      <alignment horizontal="center"/>
      <protection locked="0"/>
    </xf>
    <xf numFmtId="172" fontId="1" fillId="0" borderId="14" xfId="0" applyFont="1" applyBorder="1" applyAlignment="1" applyProtection="1">
      <alignment horizontal="center"/>
      <protection/>
    </xf>
    <xf numFmtId="174" fontId="3" fillId="0" borderId="20" xfId="0" applyNumberFormat="1" applyFont="1" applyBorder="1" applyAlignment="1" applyProtection="1">
      <alignment horizontal="center"/>
      <protection locked="0"/>
    </xf>
    <xf numFmtId="174" fontId="1" fillId="0" borderId="20" xfId="0" applyNumberFormat="1" applyFont="1" applyBorder="1" applyAlignment="1" applyProtection="1">
      <alignment horizontal="center"/>
      <protection/>
    </xf>
    <xf numFmtId="172" fontId="4" fillId="0" borderId="14" xfId="0" applyFont="1" applyBorder="1" applyAlignment="1">
      <alignment horizontal="center"/>
    </xf>
    <xf numFmtId="172" fontId="7" fillId="0" borderId="16" xfId="0" applyFont="1" applyBorder="1" applyAlignment="1" applyProtection="1">
      <alignment horizontal="center"/>
      <protection/>
    </xf>
    <xf numFmtId="174" fontId="7" fillId="0" borderId="20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Alignment="1">
      <alignment/>
    </xf>
    <xf numFmtId="171" fontId="3" fillId="0" borderId="0" xfId="39" applyFont="1" applyBorder="1" applyAlignment="1" applyProtection="1">
      <alignment horizontal="left"/>
      <protection locked="0"/>
    </xf>
    <xf numFmtId="172" fontId="4" fillId="0" borderId="20" xfId="0" applyFont="1" applyBorder="1" applyAlignment="1">
      <alignment horizontal="center"/>
    </xf>
    <xf numFmtId="172" fontId="8" fillId="0" borderId="0" xfId="0" applyFont="1" applyBorder="1" applyAlignment="1" applyProtection="1">
      <alignment horizontal="left"/>
      <protection/>
    </xf>
    <xf numFmtId="172" fontId="8" fillId="0" borderId="0" xfId="0" applyFont="1" applyBorder="1" applyAlignment="1">
      <alignment/>
    </xf>
    <xf numFmtId="172" fontId="10" fillId="24" borderId="0" xfId="0" applyFont="1" applyFill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/>
      <protection locked="0"/>
    </xf>
    <xf numFmtId="175" fontId="3" fillId="0" borderId="0" xfId="0" applyNumberFormat="1" applyFont="1" applyBorder="1" applyAlignment="1" applyProtection="1">
      <alignment horizontal="center"/>
      <protection locked="0"/>
    </xf>
    <xf numFmtId="173" fontId="12" fillId="0" borderId="0" xfId="0" applyNumberFormat="1" applyFont="1" applyBorder="1" applyAlignment="1" applyProtection="1">
      <alignment/>
      <protection/>
    </xf>
    <xf numFmtId="172" fontId="13" fillId="0" borderId="20" xfId="0" applyFont="1" applyBorder="1" applyAlignment="1" applyProtection="1">
      <alignment horizontal="left"/>
      <protection/>
    </xf>
    <xf numFmtId="172" fontId="11" fillId="0" borderId="20" xfId="0" applyFont="1" applyBorder="1" applyAlignment="1">
      <alignment/>
    </xf>
    <xf numFmtId="172" fontId="11" fillId="0" borderId="19" xfId="0" applyFont="1" applyBorder="1" applyAlignment="1">
      <alignment/>
    </xf>
    <xf numFmtId="173" fontId="12" fillId="0" borderId="0" xfId="0" applyNumberFormat="1" applyFont="1" applyBorder="1" applyAlignment="1" applyProtection="1">
      <alignment/>
      <protection locked="0"/>
    </xf>
    <xf numFmtId="173" fontId="1" fillId="25" borderId="20" xfId="0" applyNumberFormat="1" applyFont="1" applyFill="1" applyBorder="1" applyAlignment="1" applyProtection="1">
      <alignment/>
      <protection/>
    </xf>
    <xf numFmtId="173" fontId="12" fillId="0" borderId="20" xfId="0" applyNumberFormat="1" applyFont="1" applyBorder="1" applyAlignment="1" applyProtection="1">
      <alignment/>
      <protection locked="0"/>
    </xf>
    <xf numFmtId="173" fontId="12" fillId="0" borderId="20" xfId="0" applyNumberFormat="1" applyFont="1" applyBorder="1" applyAlignment="1" applyProtection="1">
      <alignment/>
      <protection/>
    </xf>
    <xf numFmtId="172" fontId="4" fillId="0" borderId="0" xfId="0" applyFont="1" applyBorder="1" applyAlignment="1" applyProtection="1" quotePrefix="1">
      <alignment horizontal="left"/>
      <protection/>
    </xf>
    <xf numFmtId="172" fontId="4" fillId="0" borderId="18" xfId="0" applyFont="1" applyBorder="1" applyAlignment="1" applyProtection="1" quotePrefix="1">
      <alignment horizontal="left"/>
      <protection/>
    </xf>
    <xf numFmtId="173" fontId="1" fillId="0" borderId="0" xfId="0" applyNumberFormat="1" applyFont="1" applyBorder="1" applyAlignment="1">
      <alignment/>
    </xf>
    <xf numFmtId="179" fontId="4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Border="1" applyAlignment="1">
      <alignment/>
    </xf>
    <xf numFmtId="172" fontId="9" fillId="0" borderId="18" xfId="0" applyFont="1" applyBorder="1" applyAlignment="1" applyProtection="1">
      <alignment horizontal="left"/>
      <protection/>
    </xf>
    <xf numFmtId="172" fontId="14" fillId="0" borderId="19" xfId="0" applyFont="1" applyBorder="1" applyAlignment="1">
      <alignment/>
    </xf>
    <xf numFmtId="172" fontId="1" fillId="24" borderId="21" xfId="0" applyFont="1" applyFill="1" applyBorder="1" applyAlignment="1">
      <alignment/>
    </xf>
    <xf numFmtId="173" fontId="3" fillId="24" borderId="22" xfId="0" applyNumberFormat="1" applyFont="1" applyFill="1" applyBorder="1" applyAlignment="1" applyProtection="1">
      <alignment/>
      <protection locked="0"/>
    </xf>
    <xf numFmtId="173" fontId="3" fillId="24" borderId="23" xfId="0" applyNumberFormat="1" applyFont="1" applyFill="1" applyBorder="1" applyAlignment="1" applyProtection="1">
      <alignment/>
      <protection locked="0"/>
    </xf>
    <xf numFmtId="172" fontId="9" fillId="0" borderId="18" xfId="0" applyFont="1" applyBorder="1" applyAlignment="1" applyProtection="1">
      <alignment horizontal="center"/>
      <protection/>
    </xf>
    <xf numFmtId="172" fontId="5" fillId="0" borderId="24" xfId="0" applyFont="1" applyBorder="1" applyAlignment="1">
      <alignment horizontal="center"/>
    </xf>
    <xf numFmtId="172" fontId="5" fillId="0" borderId="19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" xfId="39"/>
    <cellStyle name="Comma [0]" xfId="40"/>
    <cellStyle name="Cor1" xfId="41"/>
    <cellStyle name="Cor2" xfId="42"/>
    <cellStyle name="Cor3" xfId="43"/>
    <cellStyle name="Cor4" xfId="44"/>
    <cellStyle name="Cor5" xfId="45"/>
    <cellStyle name="Cor6" xfId="46"/>
    <cellStyle name="Correcto" xfId="47"/>
    <cellStyle name="Currency" xfId="48"/>
    <cellStyle name="Currency [0]" xfId="49"/>
    <cellStyle name="Entrada" xfId="50"/>
    <cellStyle name="Incorrecto" xfId="51"/>
    <cellStyle name="Neutro" xfId="52"/>
    <cellStyle name="Nota" xfId="53"/>
    <cellStyle name="Percent" xfId="54"/>
    <cellStyle name="Saída" xfId="55"/>
    <cellStyle name="Texto de Aviso" xfId="56"/>
    <cellStyle name="Texto Explicativo" xfId="57"/>
    <cellStyle name="Título" xfId="58"/>
    <cellStyle name="Total" xfId="59"/>
    <cellStyle name="Verificar Célul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E166"/>
  <sheetViews>
    <sheetView showGridLines="0" tabSelected="1" zoomScalePageLayoutView="0" workbookViewId="0" topLeftCell="A1">
      <selection activeCell="E11" sqref="E11"/>
    </sheetView>
  </sheetViews>
  <sheetFormatPr defaultColWidth="12.625" defaultRowHeight="12.75"/>
  <cols>
    <col min="1" max="1" width="3.875" style="0" customWidth="1"/>
    <col min="2" max="2" width="2.625" style="0" customWidth="1"/>
    <col min="3" max="3" width="3.625" style="0" customWidth="1"/>
    <col min="4" max="4" width="18.00390625" style="0" customWidth="1"/>
    <col min="5" max="5" width="6.875" style="0" customWidth="1"/>
    <col min="6" max="6" width="4.625" style="0" customWidth="1"/>
    <col min="7" max="7" width="5.625" style="0" customWidth="1"/>
    <col min="8" max="8" width="6.625" style="0" customWidth="1"/>
    <col min="9" max="9" width="9.625" style="0" customWidth="1"/>
    <col min="10" max="10" width="8.625" style="0" customWidth="1"/>
    <col min="11" max="11" width="6.625" style="0" customWidth="1"/>
    <col min="12" max="13" width="8.625" style="0" customWidth="1"/>
    <col min="14" max="14" width="8.00390625" style="0" customWidth="1"/>
    <col min="15" max="15" width="1.625" style="0" customWidth="1"/>
    <col min="18" max="18" width="13.00390625" style="0" customWidth="1"/>
    <col min="19" max="19" width="12.125" style="0" customWidth="1"/>
    <col min="20" max="20" width="11.625" style="0" customWidth="1"/>
    <col min="21" max="21" width="1.625" style="0" customWidth="1"/>
    <col min="23" max="23" width="14.50390625" style="0" customWidth="1"/>
  </cols>
  <sheetData>
    <row r="1" ht="12.75" thickBot="1"/>
    <row r="2" spans="2:21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30"/>
      <c r="U2" s="1"/>
    </row>
    <row r="3" spans="2:23" ht="18.75" thickBot="1">
      <c r="B3" s="9"/>
      <c r="C3" s="10"/>
      <c r="D3" s="10"/>
      <c r="E3" s="10"/>
      <c r="F3" s="11"/>
      <c r="G3" s="11"/>
      <c r="H3" s="10"/>
      <c r="I3" s="10"/>
      <c r="J3" s="78" t="s">
        <v>73</v>
      </c>
      <c r="K3" s="79"/>
      <c r="L3" s="79"/>
      <c r="M3" s="13"/>
      <c r="N3" s="13"/>
      <c r="O3" s="13"/>
      <c r="P3" s="12"/>
      <c r="Q3" s="12"/>
      <c r="R3" s="12"/>
      <c r="S3" s="14"/>
      <c r="T3" s="12"/>
      <c r="U3" s="1"/>
      <c r="W3" s="3" t="s">
        <v>1</v>
      </c>
    </row>
    <row r="4" spans="2:23" ht="13.5" thickBot="1">
      <c r="B4" s="9"/>
      <c r="C4" s="10"/>
      <c r="D4" s="10"/>
      <c r="E4" s="10"/>
      <c r="F4" s="15" t="s">
        <v>2</v>
      </c>
      <c r="G4" s="15" t="s">
        <v>2</v>
      </c>
      <c r="H4" s="12" t="s">
        <v>2</v>
      </c>
      <c r="I4" s="10"/>
      <c r="J4" s="10"/>
      <c r="K4" s="10"/>
      <c r="L4" s="10"/>
      <c r="M4" s="13"/>
      <c r="N4" s="41"/>
      <c r="O4" s="42"/>
      <c r="P4" s="43"/>
      <c r="Q4" s="43"/>
      <c r="R4" s="44"/>
      <c r="S4" s="14"/>
      <c r="T4" s="12"/>
      <c r="U4" s="1"/>
      <c r="W4" s="3" t="s">
        <v>3</v>
      </c>
    </row>
    <row r="5" spans="2:23" ht="13.5" thickBot="1">
      <c r="B5" s="9"/>
      <c r="C5" s="10"/>
      <c r="D5" s="61"/>
      <c r="E5" s="10"/>
      <c r="F5" s="11"/>
      <c r="G5" s="11"/>
      <c r="H5" s="10"/>
      <c r="I5" s="10"/>
      <c r="J5" s="10"/>
      <c r="K5" s="10"/>
      <c r="L5" s="10"/>
      <c r="M5" s="13"/>
      <c r="N5" s="45" t="s">
        <v>4</v>
      </c>
      <c r="O5" s="10"/>
      <c r="P5" s="10"/>
      <c r="Q5" s="66">
        <f>K122/100</f>
        <v>0.47057100724025824</v>
      </c>
      <c r="R5" s="72"/>
      <c r="S5" s="14"/>
      <c r="T5" s="12"/>
      <c r="U5" s="1"/>
      <c r="W5" s="3" t="s">
        <v>5</v>
      </c>
    </row>
    <row r="6" spans="2:23" ht="13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3"/>
      <c r="N6" s="45" t="s">
        <v>6</v>
      </c>
      <c r="O6" s="10"/>
      <c r="P6" s="10"/>
      <c r="Q6" s="68">
        <f>N122</f>
        <v>26766</v>
      </c>
      <c r="R6" s="69" t="s">
        <v>7</v>
      </c>
      <c r="S6" s="14"/>
      <c r="T6" s="12"/>
      <c r="U6" s="1"/>
      <c r="W6" s="3" t="s">
        <v>8</v>
      </c>
    </row>
    <row r="7" spans="2:31" ht="16.5" thickBot="1">
      <c r="B7" s="9"/>
      <c r="C7" s="10"/>
      <c r="D7" s="40" t="s">
        <v>9</v>
      </c>
      <c r="E7" s="101" t="s">
        <v>72</v>
      </c>
      <c r="F7" s="102"/>
      <c r="G7" s="103"/>
      <c r="H7" s="11"/>
      <c r="I7" s="63"/>
      <c r="J7" s="10"/>
      <c r="K7" s="10"/>
      <c r="L7" s="10"/>
      <c r="M7" s="13"/>
      <c r="N7" s="32"/>
      <c r="O7" s="10"/>
      <c r="P7" s="10"/>
      <c r="Q7" s="17" t="s">
        <v>61</v>
      </c>
      <c r="R7" s="69" t="s">
        <v>10</v>
      </c>
      <c r="S7" s="14"/>
      <c r="T7" s="12"/>
      <c r="U7" s="1"/>
      <c r="W7" s="3" t="s">
        <v>11</v>
      </c>
      <c r="AB7" s="3" t="s">
        <v>12</v>
      </c>
      <c r="AC7" s="3" t="s">
        <v>13</v>
      </c>
      <c r="AD7" s="4" t="s">
        <v>14</v>
      </c>
      <c r="AE7" s="3" t="s">
        <v>15</v>
      </c>
    </row>
    <row r="8" spans="2:23" ht="13.5" thickBot="1">
      <c r="B8" s="9"/>
      <c r="C8" s="10"/>
      <c r="D8" s="48"/>
      <c r="E8" s="10"/>
      <c r="F8" s="10"/>
      <c r="G8" s="10"/>
      <c r="H8" s="10"/>
      <c r="I8" s="10"/>
      <c r="J8" s="10"/>
      <c r="K8" s="10"/>
      <c r="L8" s="10"/>
      <c r="M8" s="13"/>
      <c r="N8" s="45" t="s">
        <v>16</v>
      </c>
      <c r="O8" s="10"/>
      <c r="P8" s="10"/>
      <c r="Q8" s="68">
        <f>P122</f>
        <v>3786.5180730444913</v>
      </c>
      <c r="R8" s="68">
        <f>Q122</f>
        <v>7152.079173651975</v>
      </c>
      <c r="S8" s="14"/>
      <c r="T8" s="12"/>
      <c r="U8" s="1"/>
      <c r="W8" s="3" t="s">
        <v>17</v>
      </c>
    </row>
    <row r="9" spans="2:30" ht="16.5" thickBot="1">
      <c r="B9" s="9"/>
      <c r="C9" s="10"/>
      <c r="D9" s="40" t="s">
        <v>18</v>
      </c>
      <c r="E9" s="96" t="s">
        <v>99</v>
      </c>
      <c r="F9" s="97"/>
      <c r="G9" s="12" t="s">
        <v>67</v>
      </c>
      <c r="H9" s="52"/>
      <c r="I9" s="77" t="s">
        <v>100</v>
      </c>
      <c r="J9" s="10"/>
      <c r="K9" s="84" t="s">
        <v>79</v>
      </c>
      <c r="L9" s="10"/>
      <c r="M9" s="13"/>
      <c r="N9" s="32"/>
      <c r="O9" s="10"/>
      <c r="P9" s="10"/>
      <c r="Q9" s="62"/>
      <c r="R9" s="67"/>
      <c r="S9" s="14"/>
      <c r="T9" s="12"/>
      <c r="U9" s="1"/>
      <c r="W9" s="3" t="s">
        <v>19</v>
      </c>
      <c r="AB9" s="5">
        <v>100</v>
      </c>
      <c r="AC9" s="5">
        <v>17</v>
      </c>
      <c r="AD9" s="2">
        <f>(AB9*AC9)/100</f>
        <v>17</v>
      </c>
    </row>
    <row r="10" spans="2:23" ht="13.5" thickBot="1">
      <c r="B10" s="9"/>
      <c r="C10" s="10"/>
      <c r="D10" s="48"/>
      <c r="E10" s="10"/>
      <c r="F10" s="10"/>
      <c r="G10" s="10"/>
      <c r="H10" s="10"/>
      <c r="I10" s="10"/>
      <c r="J10" s="10"/>
      <c r="K10" s="10"/>
      <c r="L10" s="10"/>
      <c r="M10" s="13"/>
      <c r="N10" s="45" t="s">
        <v>20</v>
      </c>
      <c r="O10" s="10"/>
      <c r="P10" s="12" t="s">
        <v>56</v>
      </c>
      <c r="Q10" s="70">
        <f>R122</f>
        <v>26828.365199324424</v>
      </c>
      <c r="R10" s="70">
        <f>S122</f>
        <v>53399.691644085244</v>
      </c>
      <c r="S10" s="14"/>
      <c r="T10" s="12"/>
      <c r="U10" s="1"/>
      <c r="W10" s="3" t="s">
        <v>21</v>
      </c>
    </row>
    <row r="11" spans="2:21" ht="13.5" thickBot="1">
      <c r="B11" s="9"/>
      <c r="C11" s="10"/>
      <c r="D11" s="40" t="s">
        <v>55</v>
      </c>
      <c r="E11" s="50"/>
      <c r="F11" s="64"/>
      <c r="G11" s="10"/>
      <c r="H11" s="10"/>
      <c r="I11" s="63" t="s">
        <v>68</v>
      </c>
      <c r="J11" s="10"/>
      <c r="K11" s="85" t="s">
        <v>74</v>
      </c>
      <c r="L11" s="86"/>
      <c r="M11" s="13"/>
      <c r="N11" s="45" t="s">
        <v>59</v>
      </c>
      <c r="O11" s="10"/>
      <c r="P11" s="10"/>
      <c r="Q11" s="17" t="s">
        <v>0</v>
      </c>
      <c r="R11" s="71">
        <f>(K128+K130)</f>
        <v>1172.8590302915673</v>
      </c>
      <c r="S11" s="14"/>
      <c r="T11" s="12"/>
      <c r="U11" s="1"/>
    </row>
    <row r="12" spans="2:23" ht="16.5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 s="46"/>
      <c r="O12" s="47"/>
      <c r="P12" s="47"/>
      <c r="Q12" s="73" t="s">
        <v>69</v>
      </c>
      <c r="R12" s="74">
        <f>SUM(R10+R11)</f>
        <v>54572.55067437681</v>
      </c>
      <c r="S12" s="14"/>
      <c r="T12" s="12"/>
      <c r="U12" s="1"/>
      <c r="W12" s="75">
        <v>200.284</v>
      </c>
    </row>
    <row r="13" spans="2:21" ht="12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3"/>
      <c r="N13" s="12"/>
      <c r="O13" s="12"/>
      <c r="P13" s="12"/>
      <c r="Q13" s="12"/>
      <c r="R13" s="12"/>
      <c r="S13" s="14"/>
      <c r="T13" s="12"/>
      <c r="U13" s="1"/>
    </row>
    <row r="14" spans="2:21" ht="12.75">
      <c r="B14" s="9"/>
      <c r="C14" s="12"/>
      <c r="D14" s="12"/>
      <c r="E14" s="12"/>
      <c r="F14" s="15"/>
      <c r="G14" s="15"/>
      <c r="H14" s="15"/>
      <c r="I14" s="12"/>
      <c r="J14" s="12"/>
      <c r="K14" s="12"/>
      <c r="L14" s="12"/>
      <c r="M14" s="12"/>
      <c r="N14" s="15"/>
      <c r="O14" s="12"/>
      <c r="P14" s="12"/>
      <c r="Q14" s="12"/>
      <c r="R14" s="12"/>
      <c r="S14" s="14"/>
      <c r="T14" s="12"/>
      <c r="U14" s="1"/>
    </row>
    <row r="15" spans="2:21" ht="12.75">
      <c r="B15" s="9"/>
      <c r="C15" s="40" t="s">
        <v>22</v>
      </c>
      <c r="D15" s="40" t="s">
        <v>23</v>
      </c>
      <c r="E15" s="48"/>
      <c r="F15" s="11"/>
      <c r="G15" s="11"/>
      <c r="H15" s="11"/>
      <c r="I15" s="10"/>
      <c r="J15" s="10"/>
      <c r="K15" s="10"/>
      <c r="L15" s="10"/>
      <c r="M15" s="10"/>
      <c r="N15" s="11"/>
      <c r="O15" s="10"/>
      <c r="P15" s="12" t="s">
        <v>2</v>
      </c>
      <c r="Q15" s="10"/>
      <c r="R15" s="10"/>
      <c r="S15" s="18"/>
      <c r="T15" s="10"/>
      <c r="U15" s="1"/>
    </row>
    <row r="16" spans="2:21" ht="12.75">
      <c r="B16" s="9"/>
      <c r="C16" s="10"/>
      <c r="D16" s="10"/>
      <c r="E16" s="10"/>
      <c r="F16" s="11"/>
      <c r="G16" s="11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8"/>
      <c r="T16" s="10"/>
      <c r="U16" s="1"/>
    </row>
    <row r="17" spans="2:21" ht="12.75">
      <c r="B17" s="9"/>
      <c r="C17" s="10"/>
      <c r="D17" s="17" t="s">
        <v>24</v>
      </c>
      <c r="E17" s="13" t="s">
        <v>25</v>
      </c>
      <c r="F17" s="19" t="s">
        <v>26</v>
      </c>
      <c r="G17" s="19" t="s">
        <v>27</v>
      </c>
      <c r="H17" s="17" t="s">
        <v>28</v>
      </c>
      <c r="I17" s="17" t="s">
        <v>60</v>
      </c>
      <c r="J17" s="17" t="s">
        <v>58</v>
      </c>
      <c r="K17" s="17" t="s">
        <v>29</v>
      </c>
      <c r="L17" s="13" t="s">
        <v>28</v>
      </c>
      <c r="M17" s="17" t="s">
        <v>58</v>
      </c>
      <c r="N17" s="19" t="s">
        <v>70</v>
      </c>
      <c r="O17" s="10"/>
      <c r="P17" s="13" t="s">
        <v>31</v>
      </c>
      <c r="Q17" s="13" t="s">
        <v>31</v>
      </c>
      <c r="R17" s="17" t="s">
        <v>65</v>
      </c>
      <c r="S17" s="14" t="s">
        <v>65</v>
      </c>
      <c r="T17" s="17"/>
      <c r="U17" s="1"/>
    </row>
    <row r="18" spans="2:21" ht="12.75">
      <c r="B18" s="9"/>
      <c r="C18" s="10"/>
      <c r="D18" s="10"/>
      <c r="E18" s="13" t="s">
        <v>66</v>
      </c>
      <c r="F18" s="19" t="s">
        <v>32</v>
      </c>
      <c r="G18" s="19" t="s">
        <v>32</v>
      </c>
      <c r="H18" s="12" t="s">
        <v>61</v>
      </c>
      <c r="I18" s="12" t="s">
        <v>2</v>
      </c>
      <c r="J18" s="12" t="s">
        <v>61</v>
      </c>
      <c r="K18" s="17" t="s">
        <v>33</v>
      </c>
      <c r="L18" s="13" t="s">
        <v>62</v>
      </c>
      <c r="M18" s="13" t="s">
        <v>62</v>
      </c>
      <c r="N18" s="11"/>
      <c r="O18" s="10"/>
      <c r="P18" s="12" t="s">
        <v>63</v>
      </c>
      <c r="Q18" s="13" t="s">
        <v>62</v>
      </c>
      <c r="R18" s="12" t="s">
        <v>64</v>
      </c>
      <c r="S18" s="20" t="s">
        <v>34</v>
      </c>
      <c r="T18" s="13"/>
      <c r="U18" s="1"/>
    </row>
    <row r="19" spans="2:21" ht="12.75">
      <c r="B19" s="9"/>
      <c r="C19" s="10"/>
      <c r="D19" s="10"/>
      <c r="E19" s="10"/>
      <c r="F19" s="11"/>
      <c r="G19" s="11"/>
      <c r="H19" s="10"/>
      <c r="I19" s="10"/>
      <c r="J19" s="10"/>
      <c r="K19" s="58"/>
      <c r="L19" s="10"/>
      <c r="M19" s="10"/>
      <c r="N19" s="11"/>
      <c r="O19" s="10"/>
      <c r="P19" s="10"/>
      <c r="Q19" s="10"/>
      <c r="R19" s="52"/>
      <c r="S19" s="18"/>
      <c r="T19" s="10"/>
      <c r="U19" s="1"/>
    </row>
    <row r="20" spans="2:21" ht="12.75">
      <c r="B20" s="9"/>
      <c r="C20" s="15" t="s">
        <v>35</v>
      </c>
      <c r="D20" s="80" t="s">
        <v>75</v>
      </c>
      <c r="E20" s="54">
        <v>72</v>
      </c>
      <c r="F20" s="54">
        <v>200</v>
      </c>
      <c r="G20" s="21">
        <f>F20/E20*100</f>
        <v>277.77777777777777</v>
      </c>
      <c r="H20" s="81">
        <f>1000/G20</f>
        <v>3.6</v>
      </c>
      <c r="I20" s="53">
        <f>1340/$W$12</f>
        <v>6.690499490723173</v>
      </c>
      <c r="J20" s="16">
        <f>I20/H20</f>
        <v>1.858472080756437</v>
      </c>
      <c r="K20" s="54">
        <v>50</v>
      </c>
      <c r="L20" s="16">
        <f>H20*(100-K20)/100</f>
        <v>1.8</v>
      </c>
      <c r="M20" s="16">
        <f>I20/L20</f>
        <v>3.716944161512874</v>
      </c>
      <c r="N20" s="54">
        <v>500</v>
      </c>
      <c r="O20" s="10"/>
      <c r="P20" s="16">
        <f>N20/H20</f>
        <v>138.88888888888889</v>
      </c>
      <c r="Q20" s="16">
        <f>N20/L20</f>
        <v>277.77777777777777</v>
      </c>
      <c r="R20" s="76">
        <f>I20*P20</f>
        <v>929.2360403782185</v>
      </c>
      <c r="S20" s="23">
        <f>I20*Q20</f>
        <v>1858.472080756437</v>
      </c>
      <c r="T20" s="22"/>
      <c r="U20" s="1"/>
    </row>
    <row r="21" spans="2:21" ht="12.75">
      <c r="B21" s="9"/>
      <c r="C21" s="15" t="s">
        <v>36</v>
      </c>
      <c r="D21" s="80" t="s">
        <v>75</v>
      </c>
      <c r="E21" s="54">
        <v>72</v>
      </c>
      <c r="F21" s="54">
        <v>150</v>
      </c>
      <c r="G21" s="21">
        <f>F21/E21*100</f>
        <v>208.33333333333334</v>
      </c>
      <c r="H21" s="16">
        <f>1000/G21</f>
        <v>4.8</v>
      </c>
      <c r="I21" s="53">
        <f>1340/$W$12</f>
        <v>6.690499490723173</v>
      </c>
      <c r="J21" s="16">
        <f>I21/H21</f>
        <v>1.3938540605673277</v>
      </c>
      <c r="K21" s="54">
        <v>50</v>
      </c>
      <c r="L21" s="16">
        <f>H21*(100-K21)/100</f>
        <v>2.4</v>
      </c>
      <c r="M21" s="16">
        <f>I21/L21</f>
        <v>2.7877081211346555</v>
      </c>
      <c r="N21" s="54">
        <v>450</v>
      </c>
      <c r="O21" s="10"/>
      <c r="P21" s="16">
        <f>N21/H21</f>
        <v>93.75</v>
      </c>
      <c r="Q21" s="16">
        <f>N21/L21</f>
        <v>187.5</v>
      </c>
      <c r="R21" s="76">
        <f>I21*P21</f>
        <v>627.2343272552974</v>
      </c>
      <c r="S21" s="23">
        <f>I21*Q21</f>
        <v>1254.468654510595</v>
      </c>
      <c r="T21" s="22"/>
      <c r="U21" s="1"/>
    </row>
    <row r="22" spans="2:21" ht="12.75">
      <c r="B22" s="9"/>
      <c r="C22" s="15" t="s">
        <v>37</v>
      </c>
      <c r="D22" s="80" t="s">
        <v>76</v>
      </c>
      <c r="E22" s="54">
        <v>46</v>
      </c>
      <c r="F22" s="54">
        <v>100</v>
      </c>
      <c r="G22" s="21">
        <f>F22/E22*100</f>
        <v>217.39130434782606</v>
      </c>
      <c r="H22" s="16">
        <f>1000/G22</f>
        <v>4.6000000000000005</v>
      </c>
      <c r="I22" s="53">
        <f>1340/$W$12</f>
        <v>6.690499490723173</v>
      </c>
      <c r="J22" s="16">
        <f>I22/H22</f>
        <v>1.4544564110267766</v>
      </c>
      <c r="K22" s="54">
        <v>50</v>
      </c>
      <c r="L22" s="16">
        <f>H22*(100-K22)/100</f>
        <v>2.3000000000000003</v>
      </c>
      <c r="M22" s="16">
        <f>I22/L22</f>
        <v>2.908912822053553</v>
      </c>
      <c r="N22" s="54">
        <v>450</v>
      </c>
      <c r="O22" s="10"/>
      <c r="P22" s="16">
        <f>N22/H22</f>
        <v>97.82608695652173</v>
      </c>
      <c r="Q22" s="16">
        <f>N22/L22</f>
        <v>195.65217391304347</v>
      </c>
      <c r="R22" s="76">
        <f>I22*P22</f>
        <v>654.5053849620496</v>
      </c>
      <c r="S22" s="23">
        <f>I22*Q22</f>
        <v>1309.0107699240991</v>
      </c>
      <c r="T22" s="22"/>
      <c r="U22" s="1"/>
    </row>
    <row r="23" spans="2:21" ht="12.75">
      <c r="B23" s="9"/>
      <c r="C23" s="15" t="s">
        <v>38</v>
      </c>
      <c r="D23" s="80" t="s">
        <v>77</v>
      </c>
      <c r="E23" s="54">
        <v>50</v>
      </c>
      <c r="F23" s="54">
        <v>90</v>
      </c>
      <c r="G23" s="21">
        <f>F23/E23*100</f>
        <v>180</v>
      </c>
      <c r="H23" s="16">
        <f>1000/G23</f>
        <v>5.555555555555555</v>
      </c>
      <c r="I23" s="53">
        <f>3660/$W$12</f>
        <v>18.27405084779613</v>
      </c>
      <c r="J23" s="16">
        <f>I23/H23</f>
        <v>3.2893291526033033</v>
      </c>
      <c r="K23" s="54">
        <v>50</v>
      </c>
      <c r="L23" s="16">
        <f>H23*(100-K23)/100</f>
        <v>2.7777777777777777</v>
      </c>
      <c r="M23" s="16">
        <f>I23/L23</f>
        <v>6.5786583052066065</v>
      </c>
      <c r="N23" s="54">
        <v>450</v>
      </c>
      <c r="O23" s="10"/>
      <c r="P23" s="16">
        <f>N23/H23</f>
        <v>81</v>
      </c>
      <c r="Q23" s="16">
        <f>N23/L23</f>
        <v>162</v>
      </c>
      <c r="R23" s="76">
        <f>I23*P23</f>
        <v>1480.1981186714866</v>
      </c>
      <c r="S23" s="23">
        <f>I23*Q23</f>
        <v>2960.396237342973</v>
      </c>
      <c r="T23" s="22"/>
      <c r="U23" s="1"/>
    </row>
    <row r="24" spans="2:21" ht="12.75">
      <c r="B24" s="9"/>
      <c r="C24" s="15" t="s">
        <v>39</v>
      </c>
      <c r="D24" s="80" t="s">
        <v>77</v>
      </c>
      <c r="E24" s="54">
        <v>50</v>
      </c>
      <c r="F24" s="54">
        <v>90</v>
      </c>
      <c r="G24" s="21">
        <f>F24/E24*100</f>
        <v>180</v>
      </c>
      <c r="H24" s="16">
        <f>1000/G24</f>
        <v>5.555555555555555</v>
      </c>
      <c r="I24" s="53">
        <f>3660/$W$12</f>
        <v>18.27405084779613</v>
      </c>
      <c r="J24" s="16">
        <f>I24/H24</f>
        <v>3.2893291526033033</v>
      </c>
      <c r="K24" s="54">
        <v>50</v>
      </c>
      <c r="L24" s="16">
        <f>H24*(100-K24)/100</f>
        <v>2.7777777777777777</v>
      </c>
      <c r="M24" s="16">
        <f>I24/L24</f>
        <v>6.5786583052066065</v>
      </c>
      <c r="N24" s="54">
        <v>450</v>
      </c>
      <c r="O24" s="10"/>
      <c r="P24" s="16">
        <f>N24/H24</f>
        <v>81</v>
      </c>
      <c r="Q24" s="16">
        <f>N24/L24</f>
        <v>162</v>
      </c>
      <c r="R24" s="76">
        <f>I24*P24</f>
        <v>1480.1981186714866</v>
      </c>
      <c r="S24" s="23">
        <f>I24*Q24</f>
        <v>2960.396237342973</v>
      </c>
      <c r="T24" s="22"/>
      <c r="U24" s="1"/>
    </row>
    <row r="25" spans="2:21" ht="13.5" thickBot="1">
      <c r="B25" s="9"/>
      <c r="C25" s="10"/>
      <c r="D25" s="10"/>
      <c r="E25" s="12" t="s">
        <v>2</v>
      </c>
      <c r="F25" s="15" t="s">
        <v>2</v>
      </c>
      <c r="G25" s="24" t="s">
        <v>2</v>
      </c>
      <c r="H25" s="12" t="s">
        <v>2</v>
      </c>
      <c r="I25" s="12" t="s">
        <v>2</v>
      </c>
      <c r="J25" s="25" t="s">
        <v>2</v>
      </c>
      <c r="K25" s="11"/>
      <c r="L25" s="16"/>
      <c r="M25" s="25" t="s">
        <v>2</v>
      </c>
      <c r="N25" s="15" t="s">
        <v>2</v>
      </c>
      <c r="O25" s="10"/>
      <c r="P25" s="16"/>
      <c r="Q25" s="25" t="s">
        <v>2</v>
      </c>
      <c r="R25" s="26"/>
      <c r="S25" s="23"/>
      <c r="T25" s="22"/>
      <c r="U25" s="1"/>
    </row>
    <row r="26" spans="2:21" ht="13.5" thickBot="1">
      <c r="B26" s="9"/>
      <c r="C26" s="10"/>
      <c r="D26" s="13" t="s">
        <v>40</v>
      </c>
      <c r="E26" s="10"/>
      <c r="F26" s="90">
        <f>SUM(F20:F24)</f>
        <v>630</v>
      </c>
      <c r="G26" s="21">
        <f>SUM(G20:G24)</f>
        <v>1063.502415458937</v>
      </c>
      <c r="H26" s="10"/>
      <c r="I26" s="10"/>
      <c r="J26" s="16">
        <f>R26/N26</f>
        <v>2.248422604321104</v>
      </c>
      <c r="K26" s="11">
        <f>(Q26-P26)/Q26*100</f>
        <v>50</v>
      </c>
      <c r="L26" s="25" t="s">
        <v>2</v>
      </c>
      <c r="M26" s="16">
        <f>S26/N26</f>
        <v>4.496845208642208</v>
      </c>
      <c r="N26" s="83">
        <f>SUM(N20:N24)</f>
        <v>2300</v>
      </c>
      <c r="O26" s="10"/>
      <c r="P26" s="16">
        <f>SUM(P20:P25)</f>
        <v>492.4649758454106</v>
      </c>
      <c r="Q26" s="16">
        <f>SUM(Q20:Q25)</f>
        <v>984.9299516908212</v>
      </c>
      <c r="R26" s="82">
        <f>SUM(R20:R25)</f>
        <v>5171.371989938539</v>
      </c>
      <c r="S26" s="23">
        <f>SUM(S20:S25)</f>
        <v>10342.743979877077</v>
      </c>
      <c r="T26" s="22"/>
      <c r="U26" s="1"/>
    </row>
    <row r="27" spans="2:21" ht="12.75">
      <c r="B27" s="9"/>
      <c r="C27" s="10"/>
      <c r="D27" s="10"/>
      <c r="E27" s="10"/>
      <c r="F27" s="10"/>
      <c r="G27" s="10"/>
      <c r="H27" s="10"/>
      <c r="I27" s="10"/>
      <c r="J27" s="16"/>
      <c r="K27" s="11"/>
      <c r="L27" s="16"/>
      <c r="M27" s="16"/>
      <c r="N27" s="10"/>
      <c r="O27" s="10"/>
      <c r="P27" s="16"/>
      <c r="Q27" s="16"/>
      <c r="R27" s="22"/>
      <c r="S27" s="23"/>
      <c r="T27" s="22"/>
      <c r="U27" s="1"/>
    </row>
    <row r="28" spans="2:21" ht="12.75">
      <c r="B28" s="9"/>
      <c r="C28" s="10"/>
      <c r="D28" s="10"/>
      <c r="E28" s="10"/>
      <c r="F28" s="11"/>
      <c r="G28" s="15" t="s">
        <v>2</v>
      </c>
      <c r="H28" s="10"/>
      <c r="I28" s="10"/>
      <c r="J28" s="16"/>
      <c r="K28" s="11"/>
      <c r="L28" s="16"/>
      <c r="M28" s="16"/>
      <c r="N28" s="11"/>
      <c r="O28" s="10"/>
      <c r="P28" s="16"/>
      <c r="Q28" s="25" t="s">
        <v>2</v>
      </c>
      <c r="R28" s="26" t="s">
        <v>2</v>
      </c>
      <c r="S28" s="27" t="s">
        <v>2</v>
      </c>
      <c r="T28" s="26"/>
      <c r="U28" s="1"/>
    </row>
    <row r="29" spans="2:21" ht="12.75">
      <c r="B29" s="9"/>
      <c r="C29" s="40" t="s">
        <v>41</v>
      </c>
      <c r="D29" s="40" t="s">
        <v>82</v>
      </c>
      <c r="E29" s="10"/>
      <c r="F29" s="11"/>
      <c r="G29" s="11"/>
      <c r="H29" s="10"/>
      <c r="I29" s="10"/>
      <c r="J29" s="16"/>
      <c r="K29" s="11"/>
      <c r="L29" s="16"/>
      <c r="M29" s="25" t="s">
        <v>42</v>
      </c>
      <c r="N29" s="11"/>
      <c r="O29" s="10"/>
      <c r="P29" s="16"/>
      <c r="Q29" s="16"/>
      <c r="R29" s="22"/>
      <c r="S29" s="23"/>
      <c r="T29" s="22"/>
      <c r="U29" s="1"/>
    </row>
    <row r="30" spans="2:21" ht="12.75">
      <c r="B30" s="9"/>
      <c r="C30" s="10"/>
      <c r="D30" s="10"/>
      <c r="E30" s="10"/>
      <c r="F30" s="11"/>
      <c r="G30" s="15" t="s">
        <v>2</v>
      </c>
      <c r="H30" s="10"/>
      <c r="I30" s="10"/>
      <c r="J30" s="16"/>
      <c r="K30" s="11"/>
      <c r="L30" s="16"/>
      <c r="M30" s="25" t="s">
        <v>2</v>
      </c>
      <c r="N30" s="11"/>
      <c r="O30" s="10"/>
      <c r="P30" s="16"/>
      <c r="Q30" s="16"/>
      <c r="R30" s="22"/>
      <c r="S30" s="23"/>
      <c r="T30" s="22"/>
      <c r="U30" s="1"/>
    </row>
    <row r="31" spans="2:21" ht="12.75">
      <c r="B31" s="9"/>
      <c r="C31" s="10"/>
      <c r="D31" s="17" t="s">
        <v>24</v>
      </c>
      <c r="E31" s="13" t="s">
        <v>43</v>
      </c>
      <c r="F31" s="19" t="s">
        <v>26</v>
      </c>
      <c r="G31" s="19" t="s">
        <v>27</v>
      </c>
      <c r="H31" s="17" t="s">
        <v>28</v>
      </c>
      <c r="I31" s="17" t="s">
        <v>60</v>
      </c>
      <c r="J31" s="17" t="s">
        <v>58</v>
      </c>
      <c r="K31" s="17" t="s">
        <v>29</v>
      </c>
      <c r="L31" s="13" t="s">
        <v>28</v>
      </c>
      <c r="M31" s="17" t="s">
        <v>58</v>
      </c>
      <c r="N31" s="19" t="s">
        <v>70</v>
      </c>
      <c r="O31" s="10"/>
      <c r="P31" s="13" t="s">
        <v>31</v>
      </c>
      <c r="Q31" s="13" t="s">
        <v>31</v>
      </c>
      <c r="R31" s="17" t="s">
        <v>65</v>
      </c>
      <c r="S31" s="69" t="s">
        <v>78</v>
      </c>
      <c r="T31" s="29"/>
      <c r="U31" s="1"/>
    </row>
    <row r="32" spans="2:21" ht="12.75">
      <c r="B32" s="9"/>
      <c r="C32" s="10"/>
      <c r="D32" s="10"/>
      <c r="E32" s="13" t="s">
        <v>66</v>
      </c>
      <c r="F32" s="19" t="s">
        <v>32</v>
      </c>
      <c r="G32" s="19" t="s">
        <v>32</v>
      </c>
      <c r="H32" s="12" t="s">
        <v>61</v>
      </c>
      <c r="I32" s="12" t="s">
        <v>2</v>
      </c>
      <c r="J32" s="12" t="s">
        <v>61</v>
      </c>
      <c r="K32" s="17" t="s">
        <v>33</v>
      </c>
      <c r="L32" s="12" t="s">
        <v>62</v>
      </c>
      <c r="M32" s="12" t="s">
        <v>62</v>
      </c>
      <c r="N32" s="11"/>
      <c r="O32" s="10"/>
      <c r="P32" s="12" t="s">
        <v>63</v>
      </c>
      <c r="Q32" s="13" t="s">
        <v>62</v>
      </c>
      <c r="R32" s="12" t="s">
        <v>64</v>
      </c>
      <c r="S32" s="20" t="s">
        <v>34</v>
      </c>
      <c r="T32" s="29"/>
      <c r="U32" s="1"/>
    </row>
    <row r="33" spans="2:21" ht="13.5" thickBot="1">
      <c r="B33" s="9"/>
      <c r="C33" s="10"/>
      <c r="D33" s="10"/>
      <c r="E33" s="10"/>
      <c r="F33" s="11"/>
      <c r="G33" s="11"/>
      <c r="H33" s="10"/>
      <c r="I33" s="10"/>
      <c r="J33" s="16"/>
      <c r="K33" s="11"/>
      <c r="L33" s="16"/>
      <c r="M33" s="16"/>
      <c r="N33" s="11"/>
      <c r="O33" s="10"/>
      <c r="P33" s="16"/>
      <c r="Q33" s="16"/>
      <c r="R33" s="22"/>
      <c r="S33" s="23"/>
      <c r="T33" s="22"/>
      <c r="U33" s="1"/>
    </row>
    <row r="34" spans="2:21" ht="13.5" thickBot="1">
      <c r="B34" s="9"/>
      <c r="C34" s="15" t="s">
        <v>35</v>
      </c>
      <c r="D34" s="80" t="s">
        <v>75</v>
      </c>
      <c r="E34" s="54">
        <v>72</v>
      </c>
      <c r="F34" s="88">
        <v>150</v>
      </c>
      <c r="G34" s="21">
        <f>F34/E34*100</f>
        <v>208.33333333333334</v>
      </c>
      <c r="H34" s="16">
        <f>1000/G34</f>
        <v>4.8</v>
      </c>
      <c r="I34" s="53">
        <f>1340/$W$12</f>
        <v>6.690499490723173</v>
      </c>
      <c r="J34" s="16">
        <f>I34/H34/W12</f>
        <v>0.006959387971916518</v>
      </c>
      <c r="K34" s="54">
        <v>50</v>
      </c>
      <c r="L34" s="16">
        <f>H34*(100-K34)/100</f>
        <v>2.4</v>
      </c>
      <c r="M34" s="16">
        <f>I34/L34</f>
        <v>2.7877081211346555</v>
      </c>
      <c r="N34" s="54">
        <v>3400</v>
      </c>
      <c r="O34" s="10"/>
      <c r="P34" s="16">
        <f>N34/H34</f>
        <v>708.3333333333334</v>
      </c>
      <c r="Q34" s="16">
        <f>N34/L34</f>
        <v>1416.6666666666667</v>
      </c>
      <c r="R34" s="22">
        <f>I34*P34</f>
        <v>4739.103805928915</v>
      </c>
      <c r="S34" s="23">
        <f>I34*Q34</f>
        <v>9478.20761185783</v>
      </c>
      <c r="T34" s="22"/>
      <c r="U34" s="1"/>
    </row>
    <row r="35" spans="2:21" ht="13.5" thickBot="1">
      <c r="B35" s="9"/>
      <c r="C35" s="15" t="s">
        <v>36</v>
      </c>
      <c r="D35" s="80" t="s">
        <v>75</v>
      </c>
      <c r="E35" s="54">
        <v>72</v>
      </c>
      <c r="F35" s="88">
        <v>150</v>
      </c>
      <c r="G35" s="21">
        <f>F35/E35*100</f>
        <v>208.33333333333334</v>
      </c>
      <c r="H35" s="16">
        <f>1000/G35</f>
        <v>4.8</v>
      </c>
      <c r="I35" s="53">
        <f>1340/$W$12</f>
        <v>6.690499490723173</v>
      </c>
      <c r="J35" s="16">
        <f>I35/H35</f>
        <v>1.3938540605673277</v>
      </c>
      <c r="K35" s="54">
        <v>50</v>
      </c>
      <c r="L35" s="16">
        <f>H35*(100-K35)/100</f>
        <v>2.4</v>
      </c>
      <c r="M35" s="16">
        <f>I35/L35</f>
        <v>2.7877081211346555</v>
      </c>
      <c r="N35" s="54">
        <v>3400</v>
      </c>
      <c r="O35" s="10"/>
      <c r="P35" s="16">
        <f>N35/H35</f>
        <v>708.3333333333334</v>
      </c>
      <c r="Q35" s="16">
        <f>N35/L35</f>
        <v>1416.6666666666667</v>
      </c>
      <c r="R35" s="22">
        <f>I35*P35</f>
        <v>4739.103805928915</v>
      </c>
      <c r="S35" s="23">
        <f>I35*Q35</f>
        <v>9478.20761185783</v>
      </c>
      <c r="T35" s="22"/>
      <c r="U35" s="1"/>
    </row>
    <row r="36" spans="2:21" ht="12.75">
      <c r="B36" s="9"/>
      <c r="C36" s="15" t="s">
        <v>37</v>
      </c>
      <c r="D36" s="80" t="s">
        <v>80</v>
      </c>
      <c r="E36" s="54">
        <v>46</v>
      </c>
      <c r="F36" s="54">
        <v>50</v>
      </c>
      <c r="G36" s="21">
        <f>F36/E36*100</f>
        <v>108.69565217391303</v>
      </c>
      <c r="H36" s="16">
        <f>1000/G36</f>
        <v>9.200000000000001</v>
      </c>
      <c r="I36" s="53">
        <f>1340/$W$12</f>
        <v>6.690499490723173</v>
      </c>
      <c r="J36" s="16">
        <f>I36/H36</f>
        <v>0.7272282055133883</v>
      </c>
      <c r="K36" s="54">
        <v>50</v>
      </c>
      <c r="L36" s="16">
        <f>H36*(100-K36)/100</f>
        <v>4.6000000000000005</v>
      </c>
      <c r="M36" s="16">
        <f>I36/L36</f>
        <v>1.4544564110267766</v>
      </c>
      <c r="N36" s="54">
        <v>3400</v>
      </c>
      <c r="O36" s="10"/>
      <c r="P36" s="16">
        <f>N36/H36</f>
        <v>369.5652173913043</v>
      </c>
      <c r="Q36" s="16">
        <f>N36/L36</f>
        <v>739.1304347826086</v>
      </c>
      <c r="R36" s="22">
        <f>I36*P36</f>
        <v>2472.57589874552</v>
      </c>
      <c r="S36" s="23">
        <f>I36*Q36</f>
        <v>4945.15179749104</v>
      </c>
      <c r="T36" s="22"/>
      <c r="U36" s="1"/>
    </row>
    <row r="37" spans="2:21" ht="12.75">
      <c r="B37" s="9"/>
      <c r="C37" s="15" t="s">
        <v>38</v>
      </c>
      <c r="D37" s="80" t="s">
        <v>81</v>
      </c>
      <c r="E37" s="54">
        <v>46</v>
      </c>
      <c r="F37" s="54">
        <v>30</v>
      </c>
      <c r="G37" s="21">
        <f>F37/E37*100</f>
        <v>65.21739130434783</v>
      </c>
      <c r="H37" s="16">
        <f>1000/G37</f>
        <v>15.333333333333332</v>
      </c>
      <c r="I37" s="53">
        <f>3660/$W$12</f>
        <v>18.27405084779613</v>
      </c>
      <c r="J37" s="16">
        <f>I37/H37</f>
        <v>1.1917859248562694</v>
      </c>
      <c r="K37" s="54">
        <v>50</v>
      </c>
      <c r="L37" s="16">
        <f>H37*(100-K37)/100</f>
        <v>7.666666666666666</v>
      </c>
      <c r="M37" s="16">
        <f>I37/L37</f>
        <v>2.383571849712539</v>
      </c>
      <c r="N37" s="54">
        <v>3400</v>
      </c>
      <c r="O37" s="10"/>
      <c r="P37" s="16">
        <f>N37/H37</f>
        <v>221.73913043478262</v>
      </c>
      <c r="Q37" s="16">
        <f>N37/L37</f>
        <v>443.47826086956525</v>
      </c>
      <c r="R37" s="22">
        <f>I37*P37</f>
        <v>4052.072144511316</v>
      </c>
      <c r="S37" s="23">
        <f>I37*Q37</f>
        <v>8104.144289022632</v>
      </c>
      <c r="T37" s="22"/>
      <c r="U37" s="1"/>
    </row>
    <row r="38" spans="2:21" ht="12.75">
      <c r="B38" s="9"/>
      <c r="C38" s="15" t="s">
        <v>39</v>
      </c>
      <c r="D38" s="80" t="s">
        <v>81</v>
      </c>
      <c r="E38" s="54">
        <v>46</v>
      </c>
      <c r="F38" s="54">
        <v>30</v>
      </c>
      <c r="G38" s="21">
        <f>F38/E38*100</f>
        <v>65.21739130434783</v>
      </c>
      <c r="H38" s="16">
        <f>1000/G38</f>
        <v>15.333333333333332</v>
      </c>
      <c r="I38" s="53">
        <f>3660/$W$12</f>
        <v>18.27405084779613</v>
      </c>
      <c r="J38" s="16">
        <f>I38/H38</f>
        <v>1.1917859248562694</v>
      </c>
      <c r="K38" s="54">
        <v>50</v>
      </c>
      <c r="L38" s="16">
        <f>H38*(100-K38)/100</f>
        <v>7.666666666666666</v>
      </c>
      <c r="M38" s="16">
        <f>I38/L38</f>
        <v>2.383571849712539</v>
      </c>
      <c r="N38" s="54">
        <v>3400</v>
      </c>
      <c r="O38" s="10"/>
      <c r="P38" s="16">
        <f>N38/H38</f>
        <v>221.73913043478262</v>
      </c>
      <c r="Q38" s="16">
        <f>N38/L38</f>
        <v>443.47826086956525</v>
      </c>
      <c r="R38" s="22">
        <f>I38*P38</f>
        <v>4052.072144511316</v>
      </c>
      <c r="S38" s="23">
        <f>I38*Q38</f>
        <v>8104.144289022632</v>
      </c>
      <c r="T38" s="22"/>
      <c r="U38" s="1"/>
    </row>
    <row r="39" spans="2:21" ht="13.5" thickBot="1">
      <c r="B39" s="9"/>
      <c r="C39" s="10"/>
      <c r="D39" s="10"/>
      <c r="E39" s="12" t="s">
        <v>2</v>
      </c>
      <c r="F39" s="15" t="s">
        <v>2</v>
      </c>
      <c r="G39" s="24" t="s">
        <v>2</v>
      </c>
      <c r="H39" s="12" t="s">
        <v>2</v>
      </c>
      <c r="I39" s="12" t="s">
        <v>2</v>
      </c>
      <c r="J39" s="25" t="s">
        <v>2</v>
      </c>
      <c r="K39" s="11"/>
      <c r="L39" s="16"/>
      <c r="M39" s="25" t="s">
        <v>2</v>
      </c>
      <c r="N39" s="15" t="s">
        <v>2</v>
      </c>
      <c r="O39" s="10"/>
      <c r="P39" s="16"/>
      <c r="Q39" s="25" t="s">
        <v>2</v>
      </c>
      <c r="R39" s="22"/>
      <c r="S39" s="23"/>
      <c r="T39" s="22"/>
      <c r="U39" s="1"/>
    </row>
    <row r="40" spans="2:21" ht="13.5" thickBot="1">
      <c r="B40" s="9"/>
      <c r="C40" s="10"/>
      <c r="D40" s="13" t="s">
        <v>40</v>
      </c>
      <c r="E40" s="10"/>
      <c r="F40" s="89">
        <f>SUM(F34:F38)</f>
        <v>410</v>
      </c>
      <c r="G40" s="21">
        <f>SUM(G34:G38)</f>
        <v>655.7971014492755</v>
      </c>
      <c r="H40" s="10"/>
      <c r="I40" s="10"/>
      <c r="J40" s="16">
        <f>R40/N40</f>
        <v>1.1797016352721166</v>
      </c>
      <c r="K40" s="21">
        <f>(Q40-P40)/Q40*100</f>
        <v>50</v>
      </c>
      <c r="L40" s="25" t="s">
        <v>2</v>
      </c>
      <c r="M40" s="16">
        <f>S40/N40</f>
        <v>2.359403270544233</v>
      </c>
      <c r="N40" s="87">
        <f>SUM(N34:N38)</f>
        <v>17000</v>
      </c>
      <c r="O40" s="16"/>
      <c r="P40" s="16">
        <f>SUM(P34:P39)</f>
        <v>2229.710144927536</v>
      </c>
      <c r="Q40" s="16">
        <f>SUM(Q34:Q39)</f>
        <v>4459.420289855072</v>
      </c>
      <c r="R40" s="22">
        <f>SUM(R34:R39)</f>
        <v>20054.92779962598</v>
      </c>
      <c r="S40" s="23">
        <f>SUM(S34:S39)</f>
        <v>40109.85559925196</v>
      </c>
      <c r="T40" s="22"/>
      <c r="U40" s="1"/>
    </row>
    <row r="41" spans="2:21" ht="12.75">
      <c r="B41" s="9"/>
      <c r="C41" s="10"/>
      <c r="D41" s="10"/>
      <c r="E41" s="10"/>
      <c r="F41" s="10"/>
      <c r="G41" s="10"/>
      <c r="H41" s="10"/>
      <c r="I41" s="10"/>
      <c r="J41" s="16"/>
      <c r="K41" s="11"/>
      <c r="L41" s="16"/>
      <c r="M41" s="16"/>
      <c r="N41" s="10"/>
      <c r="O41" s="10"/>
      <c r="P41" s="16"/>
      <c r="Q41" s="16"/>
      <c r="R41" s="22"/>
      <c r="S41" s="23"/>
      <c r="T41" s="22"/>
      <c r="U41" s="1"/>
    </row>
    <row r="42" spans="2:21" ht="12.75">
      <c r="B42" s="9"/>
      <c r="C42" s="10"/>
      <c r="D42" s="10"/>
      <c r="E42" s="12" t="s">
        <v>2</v>
      </c>
      <c r="F42" s="15" t="s">
        <v>2</v>
      </c>
      <c r="G42" s="15" t="s">
        <v>2</v>
      </c>
      <c r="H42" s="12" t="s">
        <v>2</v>
      </c>
      <c r="I42" s="12" t="s">
        <v>2</v>
      </c>
      <c r="J42" s="25" t="s">
        <v>2</v>
      </c>
      <c r="K42" s="11"/>
      <c r="L42" s="16"/>
      <c r="M42" s="25" t="s">
        <v>2</v>
      </c>
      <c r="N42" s="15" t="s">
        <v>2</v>
      </c>
      <c r="O42" s="10"/>
      <c r="P42" s="16"/>
      <c r="Q42" s="25" t="s">
        <v>2</v>
      </c>
      <c r="R42" s="26" t="s">
        <v>2</v>
      </c>
      <c r="S42" s="23"/>
      <c r="T42" s="22"/>
      <c r="U42" s="1"/>
    </row>
    <row r="43" spans="2:21" ht="12.75">
      <c r="B43" s="9"/>
      <c r="C43" s="40" t="s">
        <v>44</v>
      </c>
      <c r="D43" s="40" t="s">
        <v>86</v>
      </c>
      <c r="E43" s="10"/>
      <c r="F43" s="11"/>
      <c r="G43" s="15" t="s">
        <v>2</v>
      </c>
      <c r="H43" s="10"/>
      <c r="I43" s="10"/>
      <c r="J43" s="16"/>
      <c r="K43" s="11"/>
      <c r="L43" s="16"/>
      <c r="M43" s="25" t="s">
        <v>2</v>
      </c>
      <c r="N43" s="11"/>
      <c r="O43" s="10"/>
      <c r="P43" s="16"/>
      <c r="Q43" s="16"/>
      <c r="R43" s="22"/>
      <c r="S43" s="23"/>
      <c r="T43" s="22"/>
      <c r="U43" s="1"/>
    </row>
    <row r="44" spans="2:21" ht="12.75">
      <c r="B44" s="9"/>
      <c r="C44" s="10"/>
      <c r="D44" s="10"/>
      <c r="E44" s="10"/>
      <c r="F44" s="11"/>
      <c r="G44" s="15" t="s">
        <v>2</v>
      </c>
      <c r="H44" s="10"/>
      <c r="I44" s="10"/>
      <c r="J44" s="16"/>
      <c r="K44" s="11"/>
      <c r="L44" s="16"/>
      <c r="M44" s="25" t="s">
        <v>2</v>
      </c>
      <c r="N44" s="11"/>
      <c r="O44" s="10"/>
      <c r="P44" s="16"/>
      <c r="Q44" s="16"/>
      <c r="R44" s="22"/>
      <c r="S44" s="23"/>
      <c r="T44" s="22"/>
      <c r="U44" s="1"/>
    </row>
    <row r="45" spans="2:21" ht="12.75">
      <c r="B45" s="9"/>
      <c r="C45" s="10"/>
      <c r="D45" s="17" t="s">
        <v>24</v>
      </c>
      <c r="E45" s="13" t="s">
        <v>43</v>
      </c>
      <c r="F45" s="19" t="s">
        <v>26</v>
      </c>
      <c r="G45" s="19" t="s">
        <v>27</v>
      </c>
      <c r="H45" s="17" t="s">
        <v>28</v>
      </c>
      <c r="I45" s="17" t="s">
        <v>60</v>
      </c>
      <c r="J45" s="17" t="s">
        <v>58</v>
      </c>
      <c r="K45" s="17" t="s">
        <v>29</v>
      </c>
      <c r="L45" s="13" t="s">
        <v>28</v>
      </c>
      <c r="M45" s="17" t="s">
        <v>58</v>
      </c>
      <c r="N45" s="19" t="s">
        <v>70</v>
      </c>
      <c r="O45" s="10"/>
      <c r="P45" s="13" t="s">
        <v>31</v>
      </c>
      <c r="Q45" s="13" t="s">
        <v>31</v>
      </c>
      <c r="R45" s="17" t="s">
        <v>65</v>
      </c>
      <c r="S45" s="69" t="s">
        <v>57</v>
      </c>
      <c r="T45" s="29"/>
      <c r="U45" s="1"/>
    </row>
    <row r="46" spans="2:21" ht="12.75">
      <c r="B46" s="9"/>
      <c r="C46" s="10"/>
      <c r="D46" s="10"/>
      <c r="E46" s="13" t="s">
        <v>66</v>
      </c>
      <c r="F46" s="19" t="s">
        <v>32</v>
      </c>
      <c r="G46" s="19" t="s">
        <v>32</v>
      </c>
      <c r="H46" s="12" t="s">
        <v>61</v>
      </c>
      <c r="I46" s="12" t="s">
        <v>2</v>
      </c>
      <c r="J46" s="12" t="s">
        <v>61</v>
      </c>
      <c r="K46" s="17" t="s">
        <v>33</v>
      </c>
      <c r="L46" s="12" t="s">
        <v>62</v>
      </c>
      <c r="M46" s="12" t="s">
        <v>62</v>
      </c>
      <c r="N46" s="11"/>
      <c r="O46" s="10"/>
      <c r="P46" s="12" t="s">
        <v>63</v>
      </c>
      <c r="Q46" s="13" t="s">
        <v>62</v>
      </c>
      <c r="R46" s="12" t="s">
        <v>64</v>
      </c>
      <c r="S46" s="20" t="s">
        <v>34</v>
      </c>
      <c r="T46" s="29"/>
      <c r="U46" s="1"/>
    </row>
    <row r="47" spans="2:21" ht="12.75">
      <c r="B47" s="9"/>
      <c r="C47" s="10"/>
      <c r="D47" s="10"/>
      <c r="E47" s="10"/>
      <c r="F47" s="11"/>
      <c r="G47" s="11"/>
      <c r="H47" s="10"/>
      <c r="I47" s="10"/>
      <c r="J47" s="16"/>
      <c r="K47" s="11"/>
      <c r="L47" s="16"/>
      <c r="M47" s="16"/>
      <c r="N47" s="11"/>
      <c r="O47" s="10"/>
      <c r="P47" s="16"/>
      <c r="Q47" s="16"/>
      <c r="R47" s="22"/>
      <c r="S47" s="23"/>
      <c r="T47" s="22"/>
      <c r="U47" s="1"/>
    </row>
    <row r="48" spans="2:21" ht="13.5" thickBot="1">
      <c r="B48" s="9"/>
      <c r="C48" s="15" t="s">
        <v>35</v>
      </c>
      <c r="D48" s="55" t="s">
        <v>83</v>
      </c>
      <c r="E48" s="54">
        <v>44</v>
      </c>
      <c r="F48" s="54">
        <v>40</v>
      </c>
      <c r="G48" s="21">
        <f>F48/E48*100</f>
        <v>90.9090909090909</v>
      </c>
      <c r="H48" s="16">
        <f>1000/G48</f>
        <v>11</v>
      </c>
      <c r="I48" s="53">
        <f>1480/$W$12</f>
        <v>7.389506900201714</v>
      </c>
      <c r="J48" s="16">
        <f>I48/H48</f>
        <v>0.6717733545637922</v>
      </c>
      <c r="K48" s="54">
        <v>50</v>
      </c>
      <c r="L48" s="16">
        <f>H48*(100-K48)/100</f>
        <v>5.5</v>
      </c>
      <c r="M48" s="16">
        <f>I48/L48</f>
        <v>1.3435467091275843</v>
      </c>
      <c r="N48" s="54">
        <v>250</v>
      </c>
      <c r="O48" s="10"/>
      <c r="P48" s="16">
        <f>N48/H48</f>
        <v>22.727272727272727</v>
      </c>
      <c r="Q48" s="16">
        <f>N48/L48</f>
        <v>45.45454545454545</v>
      </c>
      <c r="R48" s="22">
        <f>I48*P48</f>
        <v>167.94333864094804</v>
      </c>
      <c r="S48" s="23">
        <f>I48*Q48</f>
        <v>335.8866772818961</v>
      </c>
      <c r="T48" s="22"/>
      <c r="U48" s="1"/>
    </row>
    <row r="49" spans="2:21" ht="13.5" thickBot="1">
      <c r="B49" s="9"/>
      <c r="C49" s="15" t="s">
        <v>36</v>
      </c>
      <c r="D49" s="80" t="s">
        <v>84</v>
      </c>
      <c r="E49" s="54">
        <v>87</v>
      </c>
      <c r="F49" s="88">
        <v>350</v>
      </c>
      <c r="G49" s="21">
        <f>F49/E49*100</f>
        <v>402.2988505747127</v>
      </c>
      <c r="H49" s="16">
        <f>1000/G49</f>
        <v>2.4857142857142853</v>
      </c>
      <c r="I49" s="53">
        <f>1480/$W$12</f>
        <v>7.389506900201714</v>
      </c>
      <c r="J49" s="16">
        <f>I49/H49</f>
        <v>2.972790132265058</v>
      </c>
      <c r="K49" s="54">
        <v>50</v>
      </c>
      <c r="L49" s="16">
        <f>H49*(100-K49)/100</f>
        <v>1.2428571428571427</v>
      </c>
      <c r="M49" s="16">
        <f>I49/L49</f>
        <v>5.945580264530116</v>
      </c>
      <c r="N49" s="54">
        <v>250</v>
      </c>
      <c r="O49" s="10"/>
      <c r="P49" s="16">
        <f>N49/H49</f>
        <v>100.57471264367818</v>
      </c>
      <c r="Q49" s="16">
        <f>N49/L49</f>
        <v>201.14942528735637</v>
      </c>
      <c r="R49" s="22">
        <f>I49*P49</f>
        <v>743.1975330662644</v>
      </c>
      <c r="S49" s="23">
        <f>I49*Q49</f>
        <v>1486.3950661325289</v>
      </c>
      <c r="T49" s="22"/>
      <c r="U49" s="1"/>
    </row>
    <row r="50" spans="2:21" ht="13.5" thickBot="1">
      <c r="B50" s="9"/>
      <c r="C50" s="15" t="s">
        <v>37</v>
      </c>
      <c r="D50" s="55" t="s">
        <v>85</v>
      </c>
      <c r="E50" s="54">
        <v>77</v>
      </c>
      <c r="F50" s="88">
        <v>125</v>
      </c>
      <c r="G50" s="21">
        <f>F50/E50*100</f>
        <v>162.33766233766232</v>
      </c>
      <c r="H50" s="16">
        <f>1000/G50</f>
        <v>6.16</v>
      </c>
      <c r="I50" s="53">
        <f>1500/$W$12</f>
        <v>7.489365101555791</v>
      </c>
      <c r="J50" s="16">
        <f>I50/H50</f>
        <v>1.2158060229798362</v>
      </c>
      <c r="K50" s="54">
        <v>50</v>
      </c>
      <c r="L50" s="16">
        <f>H50*(100-K50)/100</f>
        <v>3.08</v>
      </c>
      <c r="M50" s="16">
        <f>I50/L50</f>
        <v>2.4316120459596724</v>
      </c>
      <c r="N50" s="54">
        <v>250</v>
      </c>
      <c r="O50" s="10"/>
      <c r="P50" s="16">
        <f>N50/H50</f>
        <v>40.58441558441558</v>
      </c>
      <c r="Q50" s="16">
        <f>N50/L50</f>
        <v>81.16883116883116</v>
      </c>
      <c r="R50" s="22">
        <f>I50*P50</f>
        <v>303.95150574495904</v>
      </c>
      <c r="S50" s="23">
        <f>I50*Q50</f>
        <v>607.9030114899181</v>
      </c>
      <c r="T50" s="22"/>
      <c r="U50" s="1"/>
    </row>
    <row r="51" spans="2:21" ht="12.75">
      <c r="B51" s="9"/>
      <c r="C51" s="15" t="s">
        <v>38</v>
      </c>
      <c r="D51" s="55"/>
      <c r="E51" s="54"/>
      <c r="F51" s="54"/>
      <c r="G51" s="21"/>
      <c r="H51" s="16"/>
      <c r="I51" s="53"/>
      <c r="J51" s="16"/>
      <c r="K51" s="54"/>
      <c r="L51" s="16"/>
      <c r="M51" s="16"/>
      <c r="N51" s="54"/>
      <c r="O51" s="10"/>
      <c r="P51" s="16"/>
      <c r="Q51" s="16"/>
      <c r="R51" s="22"/>
      <c r="S51" s="23"/>
      <c r="T51" s="22"/>
      <c r="U51" s="1"/>
    </row>
    <row r="52" spans="2:21" ht="13.5" thickBot="1">
      <c r="B52" s="9"/>
      <c r="C52" s="10"/>
      <c r="D52" s="10"/>
      <c r="E52" s="15" t="s">
        <v>2</v>
      </c>
      <c r="F52" s="15" t="s">
        <v>2</v>
      </c>
      <c r="G52" s="24" t="s">
        <v>2</v>
      </c>
      <c r="H52" s="25" t="s">
        <v>2</v>
      </c>
      <c r="I52" s="12" t="s">
        <v>2</v>
      </c>
      <c r="J52" s="25" t="s">
        <v>2</v>
      </c>
      <c r="K52" s="11"/>
      <c r="L52" s="16"/>
      <c r="M52" s="25" t="s">
        <v>2</v>
      </c>
      <c r="N52" s="15" t="s">
        <v>2</v>
      </c>
      <c r="O52" s="10"/>
      <c r="P52" s="16"/>
      <c r="Q52" s="25" t="s">
        <v>2</v>
      </c>
      <c r="R52" s="22"/>
      <c r="S52" s="23"/>
      <c r="T52" s="22"/>
      <c r="U52" s="1"/>
    </row>
    <row r="53" spans="2:21" ht="13.5" thickBot="1">
      <c r="B53" s="9"/>
      <c r="C53" s="10"/>
      <c r="D53" s="13" t="s">
        <v>40</v>
      </c>
      <c r="E53" s="11"/>
      <c r="F53" s="89">
        <f>SUM(F48:F51)</f>
        <v>515</v>
      </c>
      <c r="G53" s="21">
        <f>SUM(G48:G51)</f>
        <v>655.5456038214659</v>
      </c>
      <c r="H53" s="16"/>
      <c r="I53" s="16"/>
      <c r="J53" s="16">
        <f>R53/N53</f>
        <v>1.6201231699362288</v>
      </c>
      <c r="K53" s="21">
        <f>(Q53-P53)/Q53*100</f>
        <v>50</v>
      </c>
      <c r="L53" s="25" t="s">
        <v>2</v>
      </c>
      <c r="M53" s="16">
        <f>S53/N53</f>
        <v>3.2402463398724577</v>
      </c>
      <c r="N53" s="87">
        <f>SUM(N47:N51)</f>
        <v>750</v>
      </c>
      <c r="O53" s="16"/>
      <c r="P53" s="16">
        <f>SUM(P48:P52)</f>
        <v>163.8864009553665</v>
      </c>
      <c r="Q53" s="16">
        <f>SUM(Q48:Q52)</f>
        <v>327.772801910733</v>
      </c>
      <c r="R53" s="22">
        <f>SUM(R48:R52)</f>
        <v>1215.0923774521716</v>
      </c>
      <c r="S53" s="23">
        <f>SUM(S48:S52)</f>
        <v>2430.184754904343</v>
      </c>
      <c r="T53" s="22"/>
      <c r="U53" s="1"/>
    </row>
    <row r="54" spans="2:21" ht="12.75">
      <c r="B54" s="9"/>
      <c r="C54" s="10"/>
      <c r="D54" s="10"/>
      <c r="E54" s="11"/>
      <c r="F54" s="10"/>
      <c r="G54" s="16"/>
      <c r="H54" s="16"/>
      <c r="I54" s="10"/>
      <c r="J54" s="16"/>
      <c r="K54" s="11"/>
      <c r="L54" s="16"/>
      <c r="M54" s="16"/>
      <c r="N54" s="10"/>
      <c r="O54" s="10"/>
      <c r="P54" s="16"/>
      <c r="Q54" s="16"/>
      <c r="R54" s="22"/>
      <c r="S54" s="23"/>
      <c r="T54" s="22"/>
      <c r="U54" s="1"/>
    </row>
    <row r="55" spans="2:21" ht="12.75">
      <c r="B55" s="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30"/>
      <c r="U55" s="1"/>
    </row>
    <row r="56" spans="2:20" ht="12.75">
      <c r="B56" s="3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8"/>
      <c r="T56" s="10"/>
    </row>
    <row r="57" spans="2:20" ht="12.75">
      <c r="B57" s="32"/>
      <c r="C57" s="40" t="s">
        <v>45</v>
      </c>
      <c r="D57" s="40" t="s">
        <v>87</v>
      </c>
      <c r="E57" s="49"/>
      <c r="F57" s="11"/>
      <c r="G57" s="24" t="s">
        <v>2</v>
      </c>
      <c r="H57" s="16"/>
      <c r="I57" s="10"/>
      <c r="J57" s="16"/>
      <c r="K57" s="11"/>
      <c r="L57" s="16"/>
      <c r="M57" s="25" t="s">
        <v>2</v>
      </c>
      <c r="N57" s="11"/>
      <c r="O57" s="10"/>
      <c r="P57" s="16"/>
      <c r="Q57" s="16"/>
      <c r="R57" s="22"/>
      <c r="S57" s="23"/>
      <c r="T57" s="22"/>
    </row>
    <row r="58" spans="2:20" ht="12.75">
      <c r="B58" s="32"/>
      <c r="C58" s="10"/>
      <c r="D58" s="10"/>
      <c r="E58" s="11"/>
      <c r="F58" s="11"/>
      <c r="G58" s="24" t="s">
        <v>2</v>
      </c>
      <c r="H58" s="16"/>
      <c r="I58" s="10"/>
      <c r="J58" s="16"/>
      <c r="K58" s="11"/>
      <c r="L58" s="16"/>
      <c r="M58" s="25" t="s">
        <v>2</v>
      </c>
      <c r="N58" s="11"/>
      <c r="O58" s="10"/>
      <c r="P58" s="16"/>
      <c r="Q58" s="16"/>
      <c r="R58" s="22"/>
      <c r="S58" s="23"/>
      <c r="T58" s="22"/>
    </row>
    <row r="59" spans="2:20" ht="12.75">
      <c r="B59" s="32"/>
      <c r="C59" s="10"/>
      <c r="D59" s="17" t="s">
        <v>24</v>
      </c>
      <c r="E59" s="19" t="s">
        <v>43</v>
      </c>
      <c r="F59" s="19" t="s">
        <v>26</v>
      </c>
      <c r="G59" s="33" t="s">
        <v>27</v>
      </c>
      <c r="H59" s="17" t="s">
        <v>28</v>
      </c>
      <c r="I59" s="17" t="s">
        <v>60</v>
      </c>
      <c r="J59" s="17" t="s">
        <v>58</v>
      </c>
      <c r="K59" s="17" t="s">
        <v>29</v>
      </c>
      <c r="L59" s="13" t="s">
        <v>28</v>
      </c>
      <c r="M59" s="17" t="s">
        <v>58</v>
      </c>
      <c r="N59" s="19" t="s">
        <v>70</v>
      </c>
      <c r="O59" s="10"/>
      <c r="P59" s="13" t="s">
        <v>31</v>
      </c>
      <c r="Q59" s="13" t="s">
        <v>31</v>
      </c>
      <c r="R59" s="17" t="s">
        <v>65</v>
      </c>
      <c r="S59" s="69" t="s">
        <v>57</v>
      </c>
      <c r="T59" s="29"/>
    </row>
    <row r="60" spans="2:21" ht="12.75">
      <c r="B60" s="9"/>
      <c r="C60" s="10"/>
      <c r="D60" s="10"/>
      <c r="E60" s="13" t="s">
        <v>66</v>
      </c>
      <c r="F60" s="19" t="s">
        <v>32</v>
      </c>
      <c r="G60" s="33" t="s">
        <v>32</v>
      </c>
      <c r="H60" s="12" t="s">
        <v>61</v>
      </c>
      <c r="I60" s="12" t="s">
        <v>2</v>
      </c>
      <c r="J60" s="12" t="s">
        <v>61</v>
      </c>
      <c r="K60" s="17" t="s">
        <v>33</v>
      </c>
      <c r="L60" s="12" t="s">
        <v>62</v>
      </c>
      <c r="M60" s="12" t="s">
        <v>62</v>
      </c>
      <c r="N60" s="11"/>
      <c r="O60" s="10"/>
      <c r="P60" s="12" t="s">
        <v>63</v>
      </c>
      <c r="Q60" s="13" t="s">
        <v>62</v>
      </c>
      <c r="R60" s="12" t="s">
        <v>64</v>
      </c>
      <c r="S60" s="20" t="s">
        <v>34</v>
      </c>
      <c r="T60" s="29"/>
      <c r="U60" s="1"/>
    </row>
    <row r="61" spans="2:21" ht="12.75">
      <c r="B61" s="9"/>
      <c r="C61" s="10"/>
      <c r="D61" s="10"/>
      <c r="E61" s="11"/>
      <c r="F61" s="11"/>
      <c r="G61" s="21"/>
      <c r="H61" s="16"/>
      <c r="I61" s="10"/>
      <c r="J61" s="16"/>
      <c r="K61" s="11"/>
      <c r="L61" s="16"/>
      <c r="M61" s="16"/>
      <c r="N61" s="11"/>
      <c r="O61" s="10"/>
      <c r="P61" s="16"/>
      <c r="Q61" s="16"/>
      <c r="R61" s="22"/>
      <c r="S61" s="23"/>
      <c r="T61" s="22"/>
      <c r="U61" s="1"/>
    </row>
    <row r="62" spans="2:21" ht="12.75">
      <c r="B62" s="9"/>
      <c r="C62" s="15" t="s">
        <v>35</v>
      </c>
      <c r="D62" s="80" t="s">
        <v>75</v>
      </c>
      <c r="E62" s="54">
        <v>72</v>
      </c>
      <c r="F62" s="54">
        <v>150</v>
      </c>
      <c r="G62" s="21">
        <f>F62/E62*100</f>
        <v>208.33333333333334</v>
      </c>
      <c r="H62" s="16">
        <f>1000/G62</f>
        <v>4.8</v>
      </c>
      <c r="I62" s="53">
        <f>1190/$W$12</f>
        <v>5.9415629805675945</v>
      </c>
      <c r="J62" s="16">
        <f>I62/H62</f>
        <v>1.2378256209515823</v>
      </c>
      <c r="K62" s="54">
        <v>25</v>
      </c>
      <c r="L62" s="16">
        <f>H62*(100-K62)/100</f>
        <v>3.6</v>
      </c>
      <c r="M62" s="16">
        <f>I62/L62</f>
        <v>1.6504341612687763</v>
      </c>
      <c r="N62" s="54">
        <v>250</v>
      </c>
      <c r="O62" s="10"/>
      <c r="P62" s="16">
        <f>N62/H62</f>
        <v>52.083333333333336</v>
      </c>
      <c r="Q62" s="16">
        <f>N62/L62</f>
        <v>69.44444444444444</v>
      </c>
      <c r="R62" s="22">
        <f>I62*P62</f>
        <v>309.4564052378956</v>
      </c>
      <c r="S62" s="23">
        <f>I62*Q62</f>
        <v>412.60854031719407</v>
      </c>
      <c r="T62" s="22"/>
      <c r="U62" s="1"/>
    </row>
    <row r="63" spans="2:21" ht="12.75">
      <c r="B63" s="9"/>
      <c r="C63" s="15" t="s">
        <v>36</v>
      </c>
      <c r="D63" s="80" t="s">
        <v>75</v>
      </c>
      <c r="E63" s="54">
        <v>72</v>
      </c>
      <c r="F63" s="54">
        <v>150</v>
      </c>
      <c r="G63" s="21">
        <f>F63/E63*100</f>
        <v>208.33333333333334</v>
      </c>
      <c r="H63" s="16">
        <f>1000/G63</f>
        <v>4.8</v>
      </c>
      <c r="I63" s="53">
        <f>260/$W$12</f>
        <v>1.2981566176030037</v>
      </c>
      <c r="J63" s="16">
        <f>I63/H63</f>
        <v>0.2704492953339591</v>
      </c>
      <c r="K63" s="54">
        <v>25</v>
      </c>
      <c r="L63" s="16">
        <f>H63*(100-K63)/100</f>
        <v>3.6</v>
      </c>
      <c r="M63" s="16">
        <f>I63/L63</f>
        <v>0.3605990604452788</v>
      </c>
      <c r="N63" s="54">
        <v>250</v>
      </c>
      <c r="O63" s="10"/>
      <c r="P63" s="16">
        <f>N63/H63</f>
        <v>52.083333333333336</v>
      </c>
      <c r="Q63" s="16">
        <f>N63/L63</f>
        <v>69.44444444444444</v>
      </c>
      <c r="R63" s="22">
        <f>I63*P63</f>
        <v>67.61232383348978</v>
      </c>
      <c r="S63" s="23">
        <f>I63*Q63</f>
        <v>90.1497651113197</v>
      </c>
      <c r="T63" s="22"/>
      <c r="U63" s="1"/>
    </row>
    <row r="64" spans="2:21" ht="12.75">
      <c r="B64" s="9"/>
      <c r="C64" s="15" t="s">
        <v>37</v>
      </c>
      <c r="D64" s="55"/>
      <c r="E64" s="54"/>
      <c r="F64" s="54"/>
      <c r="G64" s="21"/>
      <c r="H64" s="16"/>
      <c r="I64" s="53"/>
      <c r="J64" s="16"/>
      <c r="K64" s="54"/>
      <c r="L64" s="16"/>
      <c r="M64" s="16"/>
      <c r="N64" s="54"/>
      <c r="O64" s="10"/>
      <c r="P64" s="16"/>
      <c r="Q64" s="16"/>
      <c r="R64" s="22"/>
      <c r="S64" s="23"/>
      <c r="T64" s="22"/>
      <c r="U64" s="1"/>
    </row>
    <row r="65" spans="2:21" ht="12.75">
      <c r="B65" s="9"/>
      <c r="C65" s="15" t="s">
        <v>38</v>
      </c>
      <c r="D65" s="55"/>
      <c r="E65" s="54"/>
      <c r="F65" s="54"/>
      <c r="G65" s="21"/>
      <c r="H65" s="16"/>
      <c r="I65" s="53"/>
      <c r="J65" s="16"/>
      <c r="K65" s="54"/>
      <c r="L65" s="16"/>
      <c r="M65" s="16"/>
      <c r="N65" s="54"/>
      <c r="O65" s="10"/>
      <c r="P65" s="16"/>
      <c r="Q65" s="16"/>
      <c r="R65" s="22"/>
      <c r="S65" s="23"/>
      <c r="T65" s="22"/>
      <c r="U65" s="1"/>
    </row>
    <row r="66" spans="2:21" ht="13.5" thickBot="1">
      <c r="B66" s="9"/>
      <c r="C66" s="10"/>
      <c r="D66" s="10"/>
      <c r="E66" s="15" t="s">
        <v>2</v>
      </c>
      <c r="F66" s="15" t="s">
        <v>2</v>
      </c>
      <c r="G66" s="24" t="s">
        <v>2</v>
      </c>
      <c r="H66" s="25" t="s">
        <v>2</v>
      </c>
      <c r="I66" s="12" t="s">
        <v>2</v>
      </c>
      <c r="J66" s="25" t="s">
        <v>2</v>
      </c>
      <c r="K66" s="11"/>
      <c r="L66" s="16"/>
      <c r="M66" s="25" t="s">
        <v>2</v>
      </c>
      <c r="N66" s="15" t="s">
        <v>2</v>
      </c>
      <c r="O66" s="10"/>
      <c r="P66" s="16"/>
      <c r="Q66" s="25" t="s">
        <v>2</v>
      </c>
      <c r="R66" s="22"/>
      <c r="S66" s="23"/>
      <c r="T66" s="22"/>
      <c r="U66" s="1"/>
    </row>
    <row r="67" spans="2:21" ht="13.5" thickBot="1">
      <c r="B67" s="9"/>
      <c r="C67" s="10"/>
      <c r="D67" s="13" t="s">
        <v>40</v>
      </c>
      <c r="E67" s="11"/>
      <c r="F67" s="89">
        <f>SUM(F62:F65)</f>
        <v>300</v>
      </c>
      <c r="G67" s="21">
        <f>SUM(G62:G65)</f>
        <v>416.6666666666667</v>
      </c>
      <c r="H67" s="16"/>
      <c r="I67" s="16"/>
      <c r="J67" s="16">
        <f>R67/N67</f>
        <v>0.7541374581427707</v>
      </c>
      <c r="K67" s="21">
        <f>(Q67-P67)/Q67*100</f>
        <v>24.999999999999993</v>
      </c>
      <c r="L67" s="25" t="s">
        <v>2</v>
      </c>
      <c r="M67" s="16">
        <f>S67/N67</f>
        <v>1.0055166108570275</v>
      </c>
      <c r="N67" s="87">
        <f>SUM(N62:N66)</f>
        <v>500</v>
      </c>
      <c r="O67" s="16"/>
      <c r="P67" s="16">
        <f>SUM(P62:P66)</f>
        <v>104.16666666666667</v>
      </c>
      <c r="Q67" s="16">
        <f>SUM(Q62:Q66)</f>
        <v>138.88888888888889</v>
      </c>
      <c r="R67" s="22">
        <f>SUM(R62:R66)</f>
        <v>377.06872907138535</v>
      </c>
      <c r="S67" s="23">
        <f>SUM(S62:S66)</f>
        <v>502.7583054285138</v>
      </c>
      <c r="T67" s="22"/>
      <c r="U67" s="1"/>
    </row>
    <row r="68" spans="2:21" ht="12.75">
      <c r="B68" s="9"/>
      <c r="C68" s="10"/>
      <c r="D68" s="10"/>
      <c r="E68" s="11"/>
      <c r="F68" s="10"/>
      <c r="G68" s="16"/>
      <c r="H68" s="16"/>
      <c r="I68" s="10"/>
      <c r="J68" s="16"/>
      <c r="K68" s="11"/>
      <c r="L68" s="16"/>
      <c r="M68" s="16"/>
      <c r="N68" s="10"/>
      <c r="O68" s="10"/>
      <c r="P68" s="16"/>
      <c r="Q68" s="16"/>
      <c r="R68" s="22"/>
      <c r="S68" s="23"/>
      <c r="T68" s="22"/>
      <c r="U68" s="1"/>
    </row>
    <row r="69" spans="2:21" ht="12.75">
      <c r="B69" s="9"/>
      <c r="C69" s="10"/>
      <c r="D69" s="10"/>
      <c r="E69" s="11"/>
      <c r="F69" s="10"/>
      <c r="G69" s="16"/>
      <c r="H69" s="16"/>
      <c r="I69" s="10"/>
      <c r="J69" s="16"/>
      <c r="K69" s="11"/>
      <c r="L69" s="16"/>
      <c r="M69" s="16"/>
      <c r="N69" s="10"/>
      <c r="O69" s="10"/>
      <c r="P69" s="16"/>
      <c r="Q69" s="16"/>
      <c r="R69" s="22"/>
      <c r="S69" s="23"/>
      <c r="T69" s="22"/>
      <c r="U69" s="1"/>
    </row>
    <row r="70" spans="2:21" ht="12.75">
      <c r="B70" s="9"/>
      <c r="C70" s="40" t="s">
        <v>47</v>
      </c>
      <c r="D70" s="40" t="s">
        <v>88</v>
      </c>
      <c r="E70" s="49"/>
      <c r="F70" s="11"/>
      <c r="G70" s="24" t="s">
        <v>2</v>
      </c>
      <c r="H70" s="16"/>
      <c r="I70" s="10"/>
      <c r="J70" s="16"/>
      <c r="K70" s="11"/>
      <c r="L70" s="16"/>
      <c r="M70" s="25" t="s">
        <v>2</v>
      </c>
      <c r="N70" s="11"/>
      <c r="O70" s="10"/>
      <c r="P70" s="16"/>
      <c r="Q70" s="16"/>
      <c r="R70" s="22"/>
      <c r="S70" s="23"/>
      <c r="T70" s="22"/>
      <c r="U70" s="1"/>
    </row>
    <row r="71" spans="2:21" ht="12.75">
      <c r="B71" s="9"/>
      <c r="C71" s="10"/>
      <c r="D71" s="10"/>
      <c r="E71" s="11"/>
      <c r="F71" s="11"/>
      <c r="G71" s="24" t="s">
        <v>2</v>
      </c>
      <c r="H71" s="16"/>
      <c r="I71" s="10"/>
      <c r="J71" s="16"/>
      <c r="K71" s="11"/>
      <c r="L71" s="16"/>
      <c r="M71" s="25" t="s">
        <v>2</v>
      </c>
      <c r="N71" s="11"/>
      <c r="O71" s="10"/>
      <c r="P71" s="16"/>
      <c r="Q71" s="16"/>
      <c r="R71" s="22"/>
      <c r="S71" s="23"/>
      <c r="T71" s="22"/>
      <c r="U71" s="1"/>
    </row>
    <row r="72" spans="2:21" ht="12.75">
      <c r="B72" s="9"/>
      <c r="C72" s="10"/>
      <c r="D72" s="17" t="s">
        <v>24</v>
      </c>
      <c r="E72" s="19" t="s">
        <v>43</v>
      </c>
      <c r="F72" s="19" t="s">
        <v>26</v>
      </c>
      <c r="G72" s="33" t="s">
        <v>27</v>
      </c>
      <c r="H72" s="17" t="s">
        <v>28</v>
      </c>
      <c r="I72" s="17" t="s">
        <v>60</v>
      </c>
      <c r="J72" s="17" t="s">
        <v>58</v>
      </c>
      <c r="K72" s="17" t="s">
        <v>29</v>
      </c>
      <c r="L72" s="13" t="s">
        <v>28</v>
      </c>
      <c r="M72" s="17" t="s">
        <v>58</v>
      </c>
      <c r="N72" s="19" t="s">
        <v>70</v>
      </c>
      <c r="O72" s="10"/>
      <c r="P72" s="13" t="s">
        <v>31</v>
      </c>
      <c r="Q72" s="13" t="s">
        <v>31</v>
      </c>
      <c r="R72" s="17" t="s">
        <v>65</v>
      </c>
      <c r="S72" s="69" t="s">
        <v>57</v>
      </c>
      <c r="T72" s="29"/>
      <c r="U72" s="1"/>
    </row>
    <row r="73" spans="2:21" ht="12.75">
      <c r="B73" s="9"/>
      <c r="C73" s="10"/>
      <c r="D73" s="10"/>
      <c r="E73" s="13" t="s">
        <v>66</v>
      </c>
      <c r="F73" s="19" t="s">
        <v>32</v>
      </c>
      <c r="G73" s="33" t="s">
        <v>32</v>
      </c>
      <c r="H73" s="12" t="s">
        <v>61</v>
      </c>
      <c r="I73" s="12" t="s">
        <v>2</v>
      </c>
      <c r="J73" s="12" t="s">
        <v>61</v>
      </c>
      <c r="K73" s="17" t="s">
        <v>33</v>
      </c>
      <c r="L73" s="12" t="s">
        <v>62</v>
      </c>
      <c r="M73" s="12" t="s">
        <v>62</v>
      </c>
      <c r="N73" s="11"/>
      <c r="O73" s="10"/>
      <c r="P73" s="12" t="s">
        <v>63</v>
      </c>
      <c r="Q73" s="13" t="s">
        <v>62</v>
      </c>
      <c r="R73" s="12" t="s">
        <v>64</v>
      </c>
      <c r="S73" s="20" t="s">
        <v>34</v>
      </c>
      <c r="T73" s="29"/>
      <c r="U73" s="1"/>
    </row>
    <row r="74" spans="2:21" ht="12.75">
      <c r="B74" s="9"/>
      <c r="C74" s="10"/>
      <c r="D74" s="10"/>
      <c r="E74" s="11"/>
      <c r="F74" s="11"/>
      <c r="G74" s="21"/>
      <c r="H74" s="16"/>
      <c r="I74" s="10"/>
      <c r="J74" s="16"/>
      <c r="K74" s="11"/>
      <c r="L74" s="16"/>
      <c r="M74" s="16"/>
      <c r="N74" s="11"/>
      <c r="O74" s="10"/>
      <c r="P74" s="16"/>
      <c r="Q74" s="16"/>
      <c r="R74" s="22"/>
      <c r="S74" s="23"/>
      <c r="T74" s="22"/>
      <c r="U74" s="1"/>
    </row>
    <row r="75" spans="2:21" ht="12.75">
      <c r="B75" s="9"/>
      <c r="C75" s="15" t="s">
        <v>35</v>
      </c>
      <c r="D75" s="55" t="s">
        <v>46</v>
      </c>
      <c r="E75" s="54">
        <v>49</v>
      </c>
      <c r="F75" s="54">
        <v>40</v>
      </c>
      <c r="G75" s="21">
        <f>F75/E75*100</f>
        <v>81.63265306122449</v>
      </c>
      <c r="H75" s="16">
        <f>1000/G75</f>
        <v>12.25</v>
      </c>
      <c r="I75" s="53">
        <f>1350/$W$12</f>
        <v>6.740428591400212</v>
      </c>
      <c r="J75" s="16">
        <f>I75/H75</f>
        <v>0.5502390686857316</v>
      </c>
      <c r="K75" s="54">
        <v>30</v>
      </c>
      <c r="L75" s="16">
        <f>H75*(100-K75)/100</f>
        <v>8.575</v>
      </c>
      <c r="M75" s="16">
        <f>I75/L75</f>
        <v>0.786055812408188</v>
      </c>
      <c r="N75" s="11">
        <f>90*0.2</f>
        <v>18</v>
      </c>
      <c r="O75" s="10"/>
      <c r="P75" s="16">
        <f>N75/H75</f>
        <v>1.469387755102041</v>
      </c>
      <c r="Q75" s="16">
        <f>N75/L75</f>
        <v>2.099125364431487</v>
      </c>
      <c r="R75" s="22">
        <f>I75*P75</f>
        <v>9.90430323634317</v>
      </c>
      <c r="S75" s="23">
        <f>I75*Q75</f>
        <v>14.149004623347386</v>
      </c>
      <c r="T75" s="22"/>
      <c r="U75" s="1"/>
    </row>
    <row r="76" spans="2:21" ht="12.75">
      <c r="B76" s="9"/>
      <c r="C76" s="15" t="s">
        <v>36</v>
      </c>
      <c r="D76" s="55"/>
      <c r="E76" s="54"/>
      <c r="F76" s="54"/>
      <c r="G76" s="21"/>
      <c r="H76" s="16"/>
      <c r="I76" s="53"/>
      <c r="J76" s="16"/>
      <c r="K76" s="54"/>
      <c r="L76" s="16"/>
      <c r="M76" s="16"/>
      <c r="N76" s="11"/>
      <c r="O76" s="10"/>
      <c r="P76" s="16"/>
      <c r="Q76" s="16"/>
      <c r="R76" s="22"/>
      <c r="S76" s="23"/>
      <c r="T76" s="22"/>
      <c r="U76" s="1"/>
    </row>
    <row r="77" spans="2:21" ht="12.75">
      <c r="B77" s="9"/>
      <c r="C77" s="15" t="s">
        <v>37</v>
      </c>
      <c r="D77" s="55"/>
      <c r="E77" s="54"/>
      <c r="F77" s="54"/>
      <c r="G77" s="21"/>
      <c r="H77" s="16"/>
      <c r="I77" s="53"/>
      <c r="J77" s="16"/>
      <c r="K77" s="54"/>
      <c r="L77" s="16"/>
      <c r="M77" s="16"/>
      <c r="N77" s="11"/>
      <c r="O77" s="10"/>
      <c r="P77" s="16"/>
      <c r="Q77" s="16"/>
      <c r="R77" s="22"/>
      <c r="S77" s="23"/>
      <c r="T77" s="22"/>
      <c r="U77" s="1"/>
    </row>
    <row r="78" spans="2:21" ht="12.75">
      <c r="B78" s="9"/>
      <c r="C78" s="15" t="s">
        <v>38</v>
      </c>
      <c r="D78" s="55"/>
      <c r="E78" s="54"/>
      <c r="F78" s="54"/>
      <c r="G78" s="21"/>
      <c r="H78" s="16"/>
      <c r="I78" s="53"/>
      <c r="J78" s="16"/>
      <c r="K78" s="54"/>
      <c r="L78" s="16"/>
      <c r="M78" s="16"/>
      <c r="N78" s="11"/>
      <c r="O78" s="10"/>
      <c r="P78" s="16"/>
      <c r="Q78" s="16"/>
      <c r="R78" s="22"/>
      <c r="S78" s="23"/>
      <c r="T78" s="22"/>
      <c r="U78" s="1"/>
    </row>
    <row r="79" spans="2:21" ht="13.5" thickBot="1">
      <c r="B79" s="9"/>
      <c r="C79" s="10"/>
      <c r="D79" s="10"/>
      <c r="E79" s="12" t="s">
        <v>2</v>
      </c>
      <c r="F79" s="15" t="s">
        <v>2</v>
      </c>
      <c r="G79" s="24" t="s">
        <v>2</v>
      </c>
      <c r="H79" s="12" t="s">
        <v>2</v>
      </c>
      <c r="I79" s="12" t="s">
        <v>2</v>
      </c>
      <c r="J79" s="25" t="s">
        <v>2</v>
      </c>
      <c r="K79" s="11"/>
      <c r="L79" s="16"/>
      <c r="M79" s="25" t="s">
        <v>2</v>
      </c>
      <c r="N79" s="15" t="s">
        <v>2</v>
      </c>
      <c r="O79" s="10"/>
      <c r="P79" s="16"/>
      <c r="Q79" s="25" t="s">
        <v>2</v>
      </c>
      <c r="R79" s="22"/>
      <c r="S79" s="23"/>
      <c r="T79" s="22"/>
      <c r="U79" s="1"/>
    </row>
    <row r="80" spans="2:21" ht="13.5" thickBot="1">
      <c r="B80" s="9"/>
      <c r="C80" s="10"/>
      <c r="D80" s="13" t="s">
        <v>40</v>
      </c>
      <c r="E80" s="10"/>
      <c r="F80" s="89">
        <f>SUM(F75:F78)</f>
        <v>40</v>
      </c>
      <c r="G80" s="21">
        <f>SUM(G75:G78)</f>
        <v>81.63265306122449</v>
      </c>
      <c r="H80" s="16"/>
      <c r="I80" s="16"/>
      <c r="J80" s="16">
        <f>R80/N80</f>
        <v>0.5502390686857317</v>
      </c>
      <c r="K80" s="21">
        <f>(Q80-P80)/Q80*100</f>
        <v>30.000000000000004</v>
      </c>
      <c r="L80" s="25" t="s">
        <v>2</v>
      </c>
      <c r="M80" s="16">
        <f>S80/N80</f>
        <v>0.7860558124081881</v>
      </c>
      <c r="N80" s="89">
        <f>SUM(N75:N79)</f>
        <v>18</v>
      </c>
      <c r="O80" s="16"/>
      <c r="P80" s="16">
        <f>SUM(P75:P79)</f>
        <v>1.469387755102041</v>
      </c>
      <c r="Q80" s="16">
        <f>SUM(Q75:Q79)</f>
        <v>2.099125364431487</v>
      </c>
      <c r="R80" s="22">
        <f>SUM(R75:R79)</f>
        <v>9.90430323634317</v>
      </c>
      <c r="S80" s="23">
        <f>SUM(S75:S79)</f>
        <v>14.149004623347386</v>
      </c>
      <c r="T80" s="22"/>
      <c r="U80" s="1"/>
    </row>
    <row r="81" spans="2:21" ht="12.75">
      <c r="B81" s="9"/>
      <c r="C81" s="10"/>
      <c r="D81" s="10"/>
      <c r="E81" s="10"/>
      <c r="F81" s="10"/>
      <c r="G81" s="16"/>
      <c r="H81" s="10"/>
      <c r="I81" s="10"/>
      <c r="J81" s="16"/>
      <c r="K81" s="11"/>
      <c r="L81" s="16"/>
      <c r="M81" s="16"/>
      <c r="N81" s="10"/>
      <c r="O81" s="10"/>
      <c r="P81" s="16"/>
      <c r="Q81" s="16"/>
      <c r="R81" s="22"/>
      <c r="S81" s="23"/>
      <c r="T81" s="22"/>
      <c r="U81" s="1"/>
    </row>
    <row r="82" spans="2:21" ht="12.75">
      <c r="B82" s="9"/>
      <c r="C82" s="10"/>
      <c r="D82" s="10"/>
      <c r="E82" s="10"/>
      <c r="F82" s="10"/>
      <c r="G82" s="16"/>
      <c r="H82" s="10"/>
      <c r="I82" s="10"/>
      <c r="J82" s="16"/>
      <c r="K82" s="11"/>
      <c r="L82" s="16"/>
      <c r="M82" s="16"/>
      <c r="N82" s="10"/>
      <c r="O82" s="10"/>
      <c r="P82" s="16"/>
      <c r="Q82" s="16"/>
      <c r="R82" s="22"/>
      <c r="S82" s="23"/>
      <c r="T82" s="22"/>
      <c r="U82" s="1"/>
    </row>
    <row r="83" spans="2:21" ht="12.75">
      <c r="B83" s="9"/>
      <c r="C83" s="91" t="s">
        <v>89</v>
      </c>
      <c r="D83" s="40" t="s">
        <v>90</v>
      </c>
      <c r="E83" s="49"/>
      <c r="F83" s="11"/>
      <c r="G83" s="24" t="s">
        <v>2</v>
      </c>
      <c r="H83" s="16"/>
      <c r="I83" s="10"/>
      <c r="J83" s="16"/>
      <c r="K83" s="11"/>
      <c r="L83" s="16"/>
      <c r="M83" s="25" t="s">
        <v>2</v>
      </c>
      <c r="N83" s="11"/>
      <c r="O83" s="10"/>
      <c r="P83" s="16"/>
      <c r="Q83" s="16"/>
      <c r="R83" s="22"/>
      <c r="S83" s="23"/>
      <c r="T83" s="22"/>
      <c r="U83" s="1"/>
    </row>
    <row r="84" spans="2:21" ht="12.75">
      <c r="B84" s="9"/>
      <c r="C84" s="10"/>
      <c r="D84" s="10"/>
      <c r="E84" s="11"/>
      <c r="F84" s="11"/>
      <c r="G84" s="24" t="s">
        <v>2</v>
      </c>
      <c r="H84" s="16"/>
      <c r="I84" s="10"/>
      <c r="J84" s="16"/>
      <c r="K84" s="11"/>
      <c r="L84" s="16"/>
      <c r="M84" s="25" t="s">
        <v>2</v>
      </c>
      <c r="N84" s="11"/>
      <c r="O84" s="10"/>
      <c r="P84" s="16"/>
      <c r="Q84" s="16"/>
      <c r="R84" s="22"/>
      <c r="S84" s="23"/>
      <c r="T84" s="22"/>
      <c r="U84" s="1"/>
    </row>
    <row r="85" spans="2:21" ht="12.75">
      <c r="B85" s="9"/>
      <c r="C85" s="10"/>
      <c r="D85" s="17" t="s">
        <v>24</v>
      </c>
      <c r="E85" s="19" t="s">
        <v>43</v>
      </c>
      <c r="F85" s="19" t="s">
        <v>26</v>
      </c>
      <c r="G85" s="33" t="s">
        <v>27</v>
      </c>
      <c r="H85" s="17" t="s">
        <v>28</v>
      </c>
      <c r="I85" s="17" t="s">
        <v>60</v>
      </c>
      <c r="J85" s="17" t="s">
        <v>58</v>
      </c>
      <c r="K85" s="17" t="s">
        <v>29</v>
      </c>
      <c r="L85" s="13" t="s">
        <v>28</v>
      </c>
      <c r="M85" s="17" t="s">
        <v>58</v>
      </c>
      <c r="N85" s="19" t="s">
        <v>70</v>
      </c>
      <c r="O85" s="10"/>
      <c r="P85" s="13" t="s">
        <v>31</v>
      </c>
      <c r="Q85" s="13" t="s">
        <v>31</v>
      </c>
      <c r="R85" s="17" t="s">
        <v>65</v>
      </c>
      <c r="S85" s="69" t="s">
        <v>57</v>
      </c>
      <c r="T85" s="22"/>
      <c r="U85" s="1"/>
    </row>
    <row r="86" spans="2:21" ht="12.75">
      <c r="B86" s="9"/>
      <c r="C86" s="10"/>
      <c r="D86" s="10"/>
      <c r="E86" s="13" t="s">
        <v>66</v>
      </c>
      <c r="F86" s="19" t="s">
        <v>32</v>
      </c>
      <c r="G86" s="33" t="s">
        <v>32</v>
      </c>
      <c r="H86" s="12" t="s">
        <v>61</v>
      </c>
      <c r="I86" s="12" t="s">
        <v>2</v>
      </c>
      <c r="J86" s="12" t="s">
        <v>61</v>
      </c>
      <c r="K86" s="17" t="s">
        <v>33</v>
      </c>
      <c r="L86" s="12" t="s">
        <v>62</v>
      </c>
      <c r="M86" s="12" t="s">
        <v>62</v>
      </c>
      <c r="N86" s="11"/>
      <c r="O86" s="10"/>
      <c r="P86" s="12" t="s">
        <v>63</v>
      </c>
      <c r="Q86" s="13" t="s">
        <v>62</v>
      </c>
      <c r="R86" s="12" t="s">
        <v>64</v>
      </c>
      <c r="S86" s="20" t="s">
        <v>34</v>
      </c>
      <c r="T86" s="22"/>
      <c r="U86" s="1"/>
    </row>
    <row r="87" spans="2:21" ht="12.75">
      <c r="B87" s="9"/>
      <c r="C87" s="10"/>
      <c r="D87" s="10"/>
      <c r="E87" s="11"/>
      <c r="F87" s="11"/>
      <c r="G87" s="21"/>
      <c r="H87" s="16"/>
      <c r="I87" s="10"/>
      <c r="J87" s="16"/>
      <c r="K87" s="11"/>
      <c r="L87" s="16"/>
      <c r="M87" s="16"/>
      <c r="N87" s="11"/>
      <c r="O87" s="10"/>
      <c r="P87" s="16"/>
      <c r="Q87" s="16"/>
      <c r="R87" s="22"/>
      <c r="S87" s="23"/>
      <c r="T87" s="22"/>
      <c r="U87" s="1"/>
    </row>
    <row r="88" spans="2:21" ht="12.75">
      <c r="B88" s="9"/>
      <c r="C88" s="15" t="s">
        <v>35</v>
      </c>
      <c r="D88" s="80" t="s">
        <v>91</v>
      </c>
      <c r="E88" s="54">
        <v>48</v>
      </c>
      <c r="F88" s="54">
        <v>75</v>
      </c>
      <c r="G88" s="21">
        <f>F88/E88*100</f>
        <v>156.25</v>
      </c>
      <c r="H88" s="16">
        <f>1000/G88</f>
        <v>6.4</v>
      </c>
      <c r="I88" s="53">
        <f>1350/$W$12</f>
        <v>6.740428591400212</v>
      </c>
      <c r="J88" s="16">
        <f>I88/H88</f>
        <v>1.053191967406283</v>
      </c>
      <c r="K88" s="54">
        <v>30</v>
      </c>
      <c r="L88" s="16">
        <f>H88*(100-K88)/100</f>
        <v>4.48</v>
      </c>
      <c r="M88" s="16">
        <f>I88/L88</f>
        <v>1.5045599534375471</v>
      </c>
      <c r="N88" s="11">
        <v>2000</v>
      </c>
      <c r="O88" s="10"/>
      <c r="P88" s="16">
        <f>N88/H88</f>
        <v>312.5</v>
      </c>
      <c r="Q88" s="16">
        <f>N88/L88</f>
        <v>446.4285714285714</v>
      </c>
      <c r="R88" s="22">
        <f>I88*P88</f>
        <v>2106.383934812566</v>
      </c>
      <c r="S88" s="23">
        <f>I88*Q88</f>
        <v>3009.1199068750943</v>
      </c>
      <c r="T88" s="22"/>
      <c r="U88" s="1"/>
    </row>
    <row r="89" spans="2:21" ht="12.75">
      <c r="B89" s="9"/>
      <c r="C89" s="15" t="s">
        <v>36</v>
      </c>
      <c r="D89" s="80" t="s">
        <v>92</v>
      </c>
      <c r="E89" s="54">
        <v>48</v>
      </c>
      <c r="F89" s="54">
        <v>75</v>
      </c>
      <c r="G89" s="21">
        <f>F89/E89*100</f>
        <v>156.25</v>
      </c>
      <c r="H89" s="16">
        <f>1000/G89</f>
        <v>6.4</v>
      </c>
      <c r="I89" s="53">
        <f>1350/$W$12</f>
        <v>6.740428591400212</v>
      </c>
      <c r="J89" s="16">
        <f>I89/H89</f>
        <v>1.053191967406283</v>
      </c>
      <c r="K89" s="54">
        <v>31</v>
      </c>
      <c r="L89" s="16">
        <f>H89*(100-K89)/100</f>
        <v>4.416</v>
      </c>
      <c r="M89" s="16">
        <f>I89/L89</f>
        <v>1.5263651701540333</v>
      </c>
      <c r="N89" s="11">
        <v>2000</v>
      </c>
      <c r="O89" s="10"/>
      <c r="P89" s="16">
        <f>N89/H89</f>
        <v>312.5</v>
      </c>
      <c r="Q89" s="16">
        <f>N89/L89</f>
        <v>452.89855072463763</v>
      </c>
      <c r="R89" s="22">
        <f>I89*P89</f>
        <v>2106.383934812566</v>
      </c>
      <c r="S89" s="23">
        <f>I89*Q89</f>
        <v>3052.730340308067</v>
      </c>
      <c r="T89" s="22"/>
      <c r="U89" s="1"/>
    </row>
    <row r="90" spans="2:21" ht="12.75">
      <c r="B90" s="9"/>
      <c r="C90" s="15" t="s">
        <v>37</v>
      </c>
      <c r="D90" s="80" t="s">
        <v>81</v>
      </c>
      <c r="E90" s="54">
        <v>46</v>
      </c>
      <c r="F90" s="54">
        <v>30</v>
      </c>
      <c r="G90" s="21">
        <f>F90/E90*100</f>
        <v>65.21739130434783</v>
      </c>
      <c r="H90" s="16">
        <f>1000/G90</f>
        <v>15.333333333333332</v>
      </c>
      <c r="I90" s="53">
        <f>3660/$W$12</f>
        <v>18.27405084779613</v>
      </c>
      <c r="J90" s="16">
        <f>I90/H90</f>
        <v>1.1917859248562694</v>
      </c>
      <c r="K90" s="54">
        <v>50</v>
      </c>
      <c r="L90" s="16">
        <f>H90*(100-K90)/100</f>
        <v>7.666666666666666</v>
      </c>
      <c r="M90" s="16">
        <f>I90/L90</f>
        <v>2.383571849712539</v>
      </c>
      <c r="N90" s="11">
        <v>2000</v>
      </c>
      <c r="O90" s="10"/>
      <c r="P90" s="16">
        <f>N90/H90</f>
        <v>130.43478260869566</v>
      </c>
      <c r="Q90" s="16">
        <f>N90/L90</f>
        <v>260.8695652173913</v>
      </c>
      <c r="R90" s="22">
        <f>I90*P90</f>
        <v>2383.5718497125386</v>
      </c>
      <c r="S90" s="23">
        <f>I90*Q90</f>
        <v>4767.143699425077</v>
      </c>
      <c r="T90" s="22"/>
      <c r="U90" s="1"/>
    </row>
    <row r="91" spans="2:21" ht="12.75">
      <c r="B91" s="9"/>
      <c r="C91" s="15" t="s">
        <v>38</v>
      </c>
      <c r="D91" s="55"/>
      <c r="E91" s="54"/>
      <c r="F91" s="54"/>
      <c r="G91" s="21"/>
      <c r="H91" s="16"/>
      <c r="I91" s="53"/>
      <c r="J91" s="16"/>
      <c r="K91" s="54"/>
      <c r="L91" s="16"/>
      <c r="M91" s="16"/>
      <c r="N91" s="11"/>
      <c r="O91" s="10"/>
      <c r="P91" s="16"/>
      <c r="Q91" s="16"/>
      <c r="R91" s="22"/>
      <c r="S91" s="23"/>
      <c r="T91" s="22"/>
      <c r="U91" s="1"/>
    </row>
    <row r="92" spans="2:21" ht="13.5" thickBot="1">
      <c r="B92" s="9"/>
      <c r="C92" s="10"/>
      <c r="D92" s="10"/>
      <c r="E92" s="12" t="s">
        <v>2</v>
      </c>
      <c r="F92" s="15" t="s">
        <v>2</v>
      </c>
      <c r="G92" s="24" t="s">
        <v>2</v>
      </c>
      <c r="H92" s="12" t="s">
        <v>2</v>
      </c>
      <c r="I92" s="12" t="s">
        <v>2</v>
      </c>
      <c r="J92" s="25" t="s">
        <v>2</v>
      </c>
      <c r="K92" s="11"/>
      <c r="L92" s="16"/>
      <c r="M92" s="25" t="s">
        <v>2</v>
      </c>
      <c r="N92" s="15" t="s">
        <v>2</v>
      </c>
      <c r="O92" s="10"/>
      <c r="P92" s="16"/>
      <c r="Q92" s="25" t="s">
        <v>2</v>
      </c>
      <c r="R92" s="22"/>
      <c r="S92" s="23"/>
      <c r="T92" s="22"/>
      <c r="U92" s="1"/>
    </row>
    <row r="93" spans="2:21" ht="13.5" thickBot="1">
      <c r="B93" s="9"/>
      <c r="C93" s="10"/>
      <c r="D93" s="13" t="s">
        <v>40</v>
      </c>
      <c r="E93" s="10"/>
      <c r="F93" s="89">
        <f>SUM(F88:F91)</f>
        <v>180</v>
      </c>
      <c r="G93" s="21">
        <f>SUM(G88:G91)</f>
        <v>377.7173913043478</v>
      </c>
      <c r="H93" s="16"/>
      <c r="I93" s="16"/>
      <c r="J93" s="16">
        <f>R93/N93</f>
        <v>1.0993899532229452</v>
      </c>
      <c r="K93" s="21">
        <f>(Q93-P93)/Q93*100</f>
        <v>34.887352219495874</v>
      </c>
      <c r="L93" s="25" t="s">
        <v>2</v>
      </c>
      <c r="M93" s="16">
        <f>S93/N93</f>
        <v>1.8048323244347066</v>
      </c>
      <c r="N93" s="89">
        <f>SUM(N88:N92)</f>
        <v>6000</v>
      </c>
      <c r="O93" s="16"/>
      <c r="P93" s="16">
        <f>SUM(P88:P92)</f>
        <v>755.4347826086956</v>
      </c>
      <c r="Q93" s="16">
        <f>SUM(Q88:Q92)</f>
        <v>1160.1966873706003</v>
      </c>
      <c r="R93" s="22">
        <f>SUM(R88:R92)</f>
        <v>6596.339719337671</v>
      </c>
      <c r="S93" s="23">
        <f>SUM(S88:S92)</f>
        <v>10828.99394660824</v>
      </c>
      <c r="T93" s="22"/>
      <c r="U93" s="1"/>
    </row>
    <row r="94" spans="2:21" ht="12.75">
      <c r="B94" s="9"/>
      <c r="C94" s="10"/>
      <c r="D94" s="13"/>
      <c r="E94" s="10"/>
      <c r="F94" s="87"/>
      <c r="G94" s="21"/>
      <c r="H94" s="16"/>
      <c r="I94" s="16"/>
      <c r="J94" s="16"/>
      <c r="K94" s="21"/>
      <c r="L94" s="25"/>
      <c r="M94" s="16"/>
      <c r="N94" s="87"/>
      <c r="O94" s="16"/>
      <c r="P94" s="16"/>
      <c r="Q94" s="16"/>
      <c r="R94" s="22"/>
      <c r="S94" s="23"/>
      <c r="T94" s="22"/>
      <c r="U94" s="1"/>
    </row>
    <row r="95" spans="2:21" ht="12.75">
      <c r="B95" s="9"/>
      <c r="C95" s="91" t="s">
        <v>94</v>
      </c>
      <c r="D95" s="40" t="s">
        <v>93</v>
      </c>
      <c r="E95" s="10"/>
      <c r="F95" s="87"/>
      <c r="G95" s="21"/>
      <c r="H95" s="16"/>
      <c r="I95" s="16"/>
      <c r="J95" s="16"/>
      <c r="K95" s="21"/>
      <c r="L95" s="25"/>
      <c r="M95" s="16"/>
      <c r="N95" s="87"/>
      <c r="O95" s="16"/>
      <c r="P95" s="16"/>
      <c r="Q95" s="16"/>
      <c r="R95" s="22"/>
      <c r="S95" s="23"/>
      <c r="T95" s="22"/>
      <c r="U95" s="1"/>
    </row>
    <row r="96" spans="2:21" ht="12.75">
      <c r="B96" s="9"/>
      <c r="C96" s="10"/>
      <c r="D96" s="13"/>
      <c r="E96" s="10"/>
      <c r="F96" s="87"/>
      <c r="G96" s="21"/>
      <c r="H96" s="16"/>
      <c r="I96" s="16"/>
      <c r="J96" s="16"/>
      <c r="K96" s="21"/>
      <c r="L96" s="25"/>
      <c r="M96" s="16"/>
      <c r="N96" s="87"/>
      <c r="O96" s="16"/>
      <c r="P96" s="16"/>
      <c r="Q96" s="16"/>
      <c r="R96" s="22"/>
      <c r="S96" s="23"/>
      <c r="T96" s="22"/>
      <c r="U96" s="1"/>
    </row>
    <row r="97" spans="2:21" ht="12.75">
      <c r="B97" s="9"/>
      <c r="C97" s="10"/>
      <c r="D97" s="17" t="s">
        <v>24</v>
      </c>
      <c r="E97" s="19" t="s">
        <v>43</v>
      </c>
      <c r="F97" s="19" t="s">
        <v>26</v>
      </c>
      <c r="G97" s="33" t="s">
        <v>27</v>
      </c>
      <c r="H97" s="17" t="s">
        <v>28</v>
      </c>
      <c r="I97" s="17" t="s">
        <v>60</v>
      </c>
      <c r="J97" s="17" t="s">
        <v>58</v>
      </c>
      <c r="K97" s="17" t="s">
        <v>29</v>
      </c>
      <c r="L97" s="13" t="s">
        <v>28</v>
      </c>
      <c r="M97" s="17" t="s">
        <v>58</v>
      </c>
      <c r="N97" s="19" t="s">
        <v>70</v>
      </c>
      <c r="O97" s="10"/>
      <c r="P97" s="13" t="s">
        <v>31</v>
      </c>
      <c r="Q97" s="13" t="s">
        <v>31</v>
      </c>
      <c r="R97" s="17" t="s">
        <v>65</v>
      </c>
      <c r="S97" s="69" t="s">
        <v>57</v>
      </c>
      <c r="T97" s="22"/>
      <c r="U97" s="1"/>
    </row>
    <row r="98" spans="2:21" ht="12.75">
      <c r="B98" s="9"/>
      <c r="C98" s="10"/>
      <c r="D98" s="10"/>
      <c r="E98" s="13" t="s">
        <v>66</v>
      </c>
      <c r="F98" s="19" t="s">
        <v>32</v>
      </c>
      <c r="G98" s="33" t="s">
        <v>32</v>
      </c>
      <c r="H98" s="12" t="s">
        <v>61</v>
      </c>
      <c r="I98" s="12" t="s">
        <v>2</v>
      </c>
      <c r="J98" s="12" t="s">
        <v>61</v>
      </c>
      <c r="K98" s="17" t="s">
        <v>33</v>
      </c>
      <c r="L98" s="12" t="s">
        <v>62</v>
      </c>
      <c r="M98" s="12" t="s">
        <v>62</v>
      </c>
      <c r="N98" s="11"/>
      <c r="O98" s="10"/>
      <c r="P98" s="12" t="s">
        <v>63</v>
      </c>
      <c r="Q98" s="13" t="s">
        <v>62</v>
      </c>
      <c r="R98" s="12" t="s">
        <v>64</v>
      </c>
      <c r="S98" s="20" t="s">
        <v>34</v>
      </c>
      <c r="T98" s="22"/>
      <c r="U98" s="1"/>
    </row>
    <row r="99" spans="2:21" ht="13.5" thickBot="1">
      <c r="B99" s="9"/>
      <c r="C99" s="10"/>
      <c r="D99" s="10"/>
      <c r="E99" s="11"/>
      <c r="F99" s="11"/>
      <c r="G99" s="21"/>
      <c r="H99" s="16"/>
      <c r="I99" s="10"/>
      <c r="J99" s="16"/>
      <c r="K99" s="11"/>
      <c r="L99" s="16"/>
      <c r="M99" s="16"/>
      <c r="N99" s="11"/>
      <c r="O99" s="10"/>
      <c r="P99" s="16"/>
      <c r="Q99" s="16"/>
      <c r="R99" s="22"/>
      <c r="S99" s="23"/>
      <c r="T99" s="22"/>
      <c r="U99" s="1"/>
    </row>
    <row r="100" spans="2:21" ht="13.5" thickBot="1">
      <c r="B100" s="9"/>
      <c r="C100" s="15" t="s">
        <v>35</v>
      </c>
      <c r="D100" s="80" t="s">
        <v>84</v>
      </c>
      <c r="E100" s="54">
        <v>100</v>
      </c>
      <c r="F100" s="88">
        <v>200</v>
      </c>
      <c r="G100" s="21">
        <f>F100/E100*100</f>
        <v>200</v>
      </c>
      <c r="H100" s="16">
        <f>1000/G100</f>
        <v>5</v>
      </c>
      <c r="I100" s="53">
        <f>1480/$W$12</f>
        <v>7.389506900201714</v>
      </c>
      <c r="J100" s="16">
        <f>I100/H100</f>
        <v>1.4779013800403429</v>
      </c>
      <c r="K100" s="54">
        <v>50</v>
      </c>
      <c r="L100" s="16">
        <f>H100*(100-K100)/100</f>
        <v>2.5</v>
      </c>
      <c r="M100" s="16">
        <f>I100/L100</f>
        <v>2.9558027600806858</v>
      </c>
      <c r="N100" s="54">
        <v>94</v>
      </c>
      <c r="O100" s="10"/>
      <c r="P100" s="16">
        <f>N100/H100</f>
        <v>18.8</v>
      </c>
      <c r="Q100" s="16">
        <f>N100/L100</f>
        <v>37.6</v>
      </c>
      <c r="R100" s="22">
        <f>I100*P100</f>
        <v>138.92272972379223</v>
      </c>
      <c r="S100" s="23">
        <f>I100*Q100</f>
        <v>277.84545944758446</v>
      </c>
      <c r="T100" s="22"/>
      <c r="U100" s="1"/>
    </row>
    <row r="101" spans="2:21" ht="13.5" thickBot="1">
      <c r="B101" s="9"/>
      <c r="C101" s="15" t="s">
        <v>36</v>
      </c>
      <c r="D101" s="80" t="s">
        <v>84</v>
      </c>
      <c r="E101" s="54">
        <v>100</v>
      </c>
      <c r="F101" s="88">
        <v>200</v>
      </c>
      <c r="G101" s="21">
        <f>F101/E101*100</f>
        <v>200</v>
      </c>
      <c r="H101" s="16">
        <f>1000/G101</f>
        <v>5</v>
      </c>
      <c r="I101" s="53">
        <f>1480/$W$12</f>
        <v>7.389506900201714</v>
      </c>
      <c r="J101" s="16">
        <f>I101/H101</f>
        <v>1.4779013800403429</v>
      </c>
      <c r="K101" s="54">
        <v>50</v>
      </c>
      <c r="L101" s="16">
        <f>H101*(100-K101)/100</f>
        <v>2.5</v>
      </c>
      <c r="M101" s="16">
        <f>I101/L101</f>
        <v>2.9558027600806858</v>
      </c>
      <c r="N101" s="54">
        <v>94</v>
      </c>
      <c r="O101" s="10"/>
      <c r="P101" s="16">
        <f>N101/H101</f>
        <v>18.8</v>
      </c>
      <c r="Q101" s="16">
        <f>N101/L101</f>
        <v>37.6</v>
      </c>
      <c r="R101" s="22">
        <f>I101*P101</f>
        <v>138.92272972379223</v>
      </c>
      <c r="S101" s="23">
        <f>I101*Q101</f>
        <v>277.84545944758446</v>
      </c>
      <c r="T101" s="22"/>
      <c r="U101" s="1"/>
    </row>
    <row r="102" spans="2:21" ht="12.75">
      <c r="B102" s="9"/>
      <c r="C102" s="15" t="s">
        <v>37</v>
      </c>
      <c r="D102" s="80"/>
      <c r="E102" s="54"/>
      <c r="F102" s="54"/>
      <c r="G102" s="21"/>
      <c r="H102" s="16"/>
      <c r="I102" s="53"/>
      <c r="J102" s="16"/>
      <c r="K102" s="54"/>
      <c r="L102" s="16"/>
      <c r="M102" s="16"/>
      <c r="N102" s="11"/>
      <c r="O102" s="10"/>
      <c r="P102" s="16"/>
      <c r="Q102" s="16"/>
      <c r="R102" s="22"/>
      <c r="S102" s="23"/>
      <c r="T102" s="22"/>
      <c r="U102" s="1"/>
    </row>
    <row r="103" spans="2:21" ht="12.75">
      <c r="B103" s="9"/>
      <c r="C103" s="15" t="s">
        <v>38</v>
      </c>
      <c r="D103" s="55"/>
      <c r="E103" s="54"/>
      <c r="F103" s="54"/>
      <c r="G103" s="21"/>
      <c r="H103" s="16"/>
      <c r="I103" s="53"/>
      <c r="J103" s="16"/>
      <c r="K103" s="54"/>
      <c r="L103" s="16"/>
      <c r="M103" s="16"/>
      <c r="N103" s="11"/>
      <c r="O103" s="10"/>
      <c r="P103" s="16"/>
      <c r="Q103" s="16"/>
      <c r="R103" s="22"/>
      <c r="S103" s="23"/>
      <c r="T103" s="22"/>
      <c r="U103" s="1"/>
    </row>
    <row r="104" spans="2:21" ht="13.5" thickBot="1">
      <c r="B104" s="9"/>
      <c r="C104" s="10"/>
      <c r="D104" s="10"/>
      <c r="E104" s="12" t="s">
        <v>2</v>
      </c>
      <c r="F104" s="15" t="s">
        <v>2</v>
      </c>
      <c r="G104" s="24" t="s">
        <v>2</v>
      </c>
      <c r="H104" s="12" t="s">
        <v>2</v>
      </c>
      <c r="I104" s="12" t="s">
        <v>2</v>
      </c>
      <c r="J104" s="25" t="s">
        <v>2</v>
      </c>
      <c r="K104" s="11"/>
      <c r="L104" s="16"/>
      <c r="M104" s="25" t="s">
        <v>2</v>
      </c>
      <c r="N104" s="15" t="s">
        <v>2</v>
      </c>
      <c r="O104" s="10"/>
      <c r="P104" s="16"/>
      <c r="Q104" s="25" t="s">
        <v>2</v>
      </c>
      <c r="R104" s="22"/>
      <c r="S104" s="23"/>
      <c r="T104" s="22"/>
      <c r="U104" s="1"/>
    </row>
    <row r="105" spans="2:21" ht="13.5" thickBot="1">
      <c r="B105" s="9"/>
      <c r="C105" s="10"/>
      <c r="D105" s="13" t="s">
        <v>40</v>
      </c>
      <c r="E105" s="10"/>
      <c r="F105" s="89">
        <f>SUM(F100:F103)</f>
        <v>400</v>
      </c>
      <c r="G105" s="21">
        <f>SUM(G100:G103)</f>
        <v>400</v>
      </c>
      <c r="H105" s="16"/>
      <c r="I105" s="16"/>
      <c r="J105" s="16">
        <f>R105/N105</f>
        <v>1.4779013800403429</v>
      </c>
      <c r="K105" s="21">
        <f>(Q105-P105)/Q105*100</f>
        <v>50</v>
      </c>
      <c r="L105" s="25" t="s">
        <v>2</v>
      </c>
      <c r="M105" s="16">
        <f>S105/N105</f>
        <v>2.9558027600806858</v>
      </c>
      <c r="N105" s="89">
        <f>SUM(N100:N104)</f>
        <v>188</v>
      </c>
      <c r="O105" s="16"/>
      <c r="P105" s="16">
        <f>SUM(P100:P104)</f>
        <v>37.6</v>
      </c>
      <c r="Q105" s="16">
        <f>SUM(Q100:Q104)</f>
        <v>75.2</v>
      </c>
      <c r="R105" s="22">
        <f>SUM(R100:R104)</f>
        <v>277.84545944758446</v>
      </c>
      <c r="S105" s="23">
        <f>SUM(S100:S104)</f>
        <v>555.6909188951689</v>
      </c>
      <c r="T105" s="22"/>
      <c r="U105" s="1"/>
    </row>
    <row r="106" spans="2:21" ht="12.75">
      <c r="B106" s="9"/>
      <c r="C106" s="10"/>
      <c r="D106" s="13"/>
      <c r="E106" s="10"/>
      <c r="F106" s="87"/>
      <c r="G106" s="21"/>
      <c r="H106" s="16"/>
      <c r="I106" s="16"/>
      <c r="J106" s="16"/>
      <c r="K106" s="21"/>
      <c r="L106" s="25"/>
      <c r="M106" s="16"/>
      <c r="N106" s="87"/>
      <c r="O106" s="16"/>
      <c r="P106" s="16"/>
      <c r="Q106" s="16"/>
      <c r="R106" s="22"/>
      <c r="S106" s="23"/>
      <c r="T106" s="22"/>
      <c r="U106" s="1"/>
    </row>
    <row r="107" spans="2:21" ht="12.75">
      <c r="B107" s="9"/>
      <c r="C107" s="10"/>
      <c r="D107" s="13"/>
      <c r="E107" s="10"/>
      <c r="F107" s="87"/>
      <c r="G107" s="21"/>
      <c r="H107" s="16"/>
      <c r="I107" s="16"/>
      <c r="J107" s="16"/>
      <c r="K107" s="21"/>
      <c r="L107" s="25"/>
      <c r="M107" s="16"/>
      <c r="N107" s="87"/>
      <c r="O107" s="16"/>
      <c r="P107" s="16"/>
      <c r="Q107" s="16"/>
      <c r="R107" s="22"/>
      <c r="S107" s="23"/>
      <c r="T107" s="22"/>
      <c r="U107" s="1"/>
    </row>
    <row r="108" spans="2:21" ht="12.75">
      <c r="B108" s="9"/>
      <c r="C108" s="91" t="s">
        <v>96</v>
      </c>
      <c r="D108" s="40" t="s">
        <v>97</v>
      </c>
      <c r="E108" s="10"/>
      <c r="F108" s="87"/>
      <c r="G108" s="21"/>
      <c r="H108" s="16"/>
      <c r="I108" s="16"/>
      <c r="J108" s="16"/>
      <c r="K108" s="21"/>
      <c r="L108" s="25"/>
      <c r="M108" s="16"/>
      <c r="N108" s="87"/>
      <c r="O108" s="16"/>
      <c r="P108" s="16"/>
      <c r="Q108" s="16"/>
      <c r="R108" s="22"/>
      <c r="S108" s="23"/>
      <c r="T108" s="22"/>
      <c r="U108" s="1"/>
    </row>
    <row r="109" spans="2:21" ht="12.75">
      <c r="B109" s="9"/>
      <c r="C109" s="10"/>
      <c r="D109" s="13"/>
      <c r="E109" s="10"/>
      <c r="F109" s="87"/>
      <c r="G109" s="21"/>
      <c r="H109" s="16"/>
      <c r="I109" s="16"/>
      <c r="J109" s="16"/>
      <c r="K109" s="21"/>
      <c r="L109" s="25"/>
      <c r="M109" s="16"/>
      <c r="N109" s="87"/>
      <c r="O109" s="16"/>
      <c r="P109" s="16"/>
      <c r="Q109" s="16"/>
      <c r="R109" s="22"/>
      <c r="S109" s="23"/>
      <c r="T109" s="22"/>
      <c r="U109" s="1"/>
    </row>
    <row r="110" spans="2:21" ht="12.75">
      <c r="B110" s="9"/>
      <c r="C110" s="10"/>
      <c r="D110" s="17" t="s">
        <v>24</v>
      </c>
      <c r="E110" s="19" t="s">
        <v>43</v>
      </c>
      <c r="F110" s="19" t="s">
        <v>26</v>
      </c>
      <c r="G110" s="33" t="s">
        <v>27</v>
      </c>
      <c r="H110" s="17" t="s">
        <v>28</v>
      </c>
      <c r="I110" s="17" t="s">
        <v>60</v>
      </c>
      <c r="J110" s="17" t="s">
        <v>58</v>
      </c>
      <c r="K110" s="17" t="s">
        <v>29</v>
      </c>
      <c r="L110" s="13" t="s">
        <v>28</v>
      </c>
      <c r="M110" s="17" t="s">
        <v>58</v>
      </c>
      <c r="N110" s="19" t="s">
        <v>70</v>
      </c>
      <c r="O110" s="10"/>
      <c r="P110" s="13" t="s">
        <v>31</v>
      </c>
      <c r="Q110" s="13" t="s">
        <v>31</v>
      </c>
      <c r="R110" s="17" t="s">
        <v>65</v>
      </c>
      <c r="S110" s="69" t="s">
        <v>57</v>
      </c>
      <c r="T110" s="22"/>
      <c r="U110" s="1"/>
    </row>
    <row r="111" spans="2:21" ht="12.75">
      <c r="B111" s="9"/>
      <c r="C111" s="10"/>
      <c r="D111" s="10"/>
      <c r="E111" s="13" t="s">
        <v>66</v>
      </c>
      <c r="F111" s="19" t="s">
        <v>32</v>
      </c>
      <c r="G111" s="33" t="s">
        <v>32</v>
      </c>
      <c r="H111" s="12" t="s">
        <v>61</v>
      </c>
      <c r="I111" s="12" t="s">
        <v>2</v>
      </c>
      <c r="J111" s="12" t="s">
        <v>61</v>
      </c>
      <c r="K111" s="17" t="s">
        <v>33</v>
      </c>
      <c r="L111" s="12" t="s">
        <v>62</v>
      </c>
      <c r="M111" s="12" t="s">
        <v>62</v>
      </c>
      <c r="N111" s="11"/>
      <c r="O111" s="10"/>
      <c r="P111" s="12" t="s">
        <v>63</v>
      </c>
      <c r="Q111" s="13" t="s">
        <v>62</v>
      </c>
      <c r="R111" s="12" t="s">
        <v>64</v>
      </c>
      <c r="S111" s="20" t="s">
        <v>34</v>
      </c>
      <c r="T111" s="22"/>
      <c r="U111" s="1"/>
    </row>
    <row r="112" spans="2:21" ht="13.5" thickBot="1">
      <c r="B112" s="9"/>
      <c r="C112" s="10"/>
      <c r="D112" s="10"/>
      <c r="E112" s="11"/>
      <c r="F112" s="11"/>
      <c r="G112" s="21"/>
      <c r="H112" s="16"/>
      <c r="I112" s="10"/>
      <c r="J112" s="16"/>
      <c r="K112" s="11"/>
      <c r="L112" s="16"/>
      <c r="M112" s="16"/>
      <c r="N112" s="11"/>
      <c r="O112" s="10"/>
      <c r="P112" s="16"/>
      <c r="Q112" s="16"/>
      <c r="R112" s="22"/>
      <c r="S112" s="23"/>
      <c r="T112" s="22"/>
      <c r="U112" s="1"/>
    </row>
    <row r="113" spans="2:21" ht="13.5" thickBot="1">
      <c r="B113" s="9"/>
      <c r="C113" s="15" t="s">
        <v>35</v>
      </c>
      <c r="D113" s="80" t="s">
        <v>98</v>
      </c>
      <c r="E113" s="54">
        <v>70</v>
      </c>
      <c r="F113" s="88">
        <v>125</v>
      </c>
      <c r="G113" s="21">
        <f>F113/E113*100</f>
        <v>178.57142857142858</v>
      </c>
      <c r="H113" s="16">
        <f>1000/G113</f>
        <v>5.6</v>
      </c>
      <c r="I113" s="53">
        <f>1480/$W$12</f>
        <v>7.389506900201714</v>
      </c>
      <c r="J113" s="16">
        <f>I113/H113</f>
        <v>1.319554803607449</v>
      </c>
      <c r="K113" s="54">
        <v>50</v>
      </c>
      <c r="L113" s="16">
        <f>H113*(100-K113)/100</f>
        <v>2.8</v>
      </c>
      <c r="M113" s="16">
        <f>I113/L113</f>
        <v>2.639109607214898</v>
      </c>
      <c r="N113" s="54">
        <v>5</v>
      </c>
      <c r="O113" s="10"/>
      <c r="P113" s="16">
        <f>N113/H113</f>
        <v>0.8928571428571429</v>
      </c>
      <c r="Q113" s="16">
        <f>N113/L113</f>
        <v>1.7857142857142858</v>
      </c>
      <c r="R113" s="22">
        <f>I113*P113</f>
        <v>6.597774018037245</v>
      </c>
      <c r="S113" s="23">
        <f>I113*Q113</f>
        <v>13.19554803607449</v>
      </c>
      <c r="T113" s="22"/>
      <c r="U113" s="1"/>
    </row>
    <row r="114" spans="2:21" ht="13.5" thickBot="1">
      <c r="B114" s="9"/>
      <c r="C114" s="15" t="s">
        <v>36</v>
      </c>
      <c r="D114" s="80" t="s">
        <v>98</v>
      </c>
      <c r="E114" s="54">
        <v>70</v>
      </c>
      <c r="F114" s="88">
        <v>125</v>
      </c>
      <c r="G114" s="21">
        <f>F114/E114*100</f>
        <v>178.57142857142858</v>
      </c>
      <c r="H114" s="16">
        <f>1000/G114</f>
        <v>5.6</v>
      </c>
      <c r="I114" s="53">
        <f>1480/$W$12</f>
        <v>7.389506900201714</v>
      </c>
      <c r="J114" s="16">
        <f>I114/H114</f>
        <v>1.319554803607449</v>
      </c>
      <c r="K114" s="54">
        <v>50</v>
      </c>
      <c r="L114" s="16">
        <f>H114*(100-K114)/100</f>
        <v>2.8</v>
      </c>
      <c r="M114" s="16">
        <f>I114/L114</f>
        <v>2.639109607214898</v>
      </c>
      <c r="N114" s="54">
        <v>5</v>
      </c>
      <c r="O114" s="10"/>
      <c r="P114" s="16">
        <f>N114/H114</f>
        <v>0.8928571428571429</v>
      </c>
      <c r="Q114" s="16">
        <f>N114/L114</f>
        <v>1.7857142857142858</v>
      </c>
      <c r="R114" s="22">
        <f>I114*P114</f>
        <v>6.597774018037245</v>
      </c>
      <c r="S114" s="23">
        <f>I114*Q114</f>
        <v>13.19554803607449</v>
      </c>
      <c r="T114" s="22"/>
      <c r="U114" s="1"/>
    </row>
    <row r="115" spans="2:21" ht="12.75">
      <c r="B115" s="9"/>
      <c r="C115" s="15" t="s">
        <v>37</v>
      </c>
      <c r="D115" s="80"/>
      <c r="E115" s="54"/>
      <c r="F115" s="54"/>
      <c r="G115" s="21"/>
      <c r="H115" s="16"/>
      <c r="I115" s="53"/>
      <c r="J115" s="16"/>
      <c r="K115" s="54"/>
      <c r="L115" s="16"/>
      <c r="M115" s="16"/>
      <c r="N115" s="11"/>
      <c r="O115" s="10"/>
      <c r="P115" s="16"/>
      <c r="Q115" s="16"/>
      <c r="R115" s="22"/>
      <c r="S115" s="23"/>
      <c r="T115" s="22"/>
      <c r="U115" s="1"/>
    </row>
    <row r="116" spans="2:21" ht="12.75">
      <c r="B116" s="9"/>
      <c r="C116" s="15" t="s">
        <v>38</v>
      </c>
      <c r="D116" s="55"/>
      <c r="E116" s="54"/>
      <c r="F116" s="54"/>
      <c r="G116" s="21"/>
      <c r="H116" s="16"/>
      <c r="I116" s="53"/>
      <c r="J116" s="16"/>
      <c r="K116" s="54"/>
      <c r="L116" s="16"/>
      <c r="M116" s="16"/>
      <c r="N116" s="11"/>
      <c r="O116" s="10"/>
      <c r="P116" s="16"/>
      <c r="Q116" s="16"/>
      <c r="R116" s="22"/>
      <c r="S116" s="23"/>
      <c r="T116" s="22"/>
      <c r="U116" s="1"/>
    </row>
    <row r="117" spans="2:21" ht="13.5" thickBot="1">
      <c r="B117" s="9"/>
      <c r="C117" s="10"/>
      <c r="D117" s="10"/>
      <c r="E117" s="12" t="s">
        <v>2</v>
      </c>
      <c r="F117" s="15" t="s">
        <v>2</v>
      </c>
      <c r="G117" s="24" t="s">
        <v>2</v>
      </c>
      <c r="H117" s="12" t="s">
        <v>2</v>
      </c>
      <c r="I117" s="12" t="s">
        <v>2</v>
      </c>
      <c r="J117" s="25" t="s">
        <v>2</v>
      </c>
      <c r="K117" s="11"/>
      <c r="L117" s="16"/>
      <c r="M117" s="25" t="s">
        <v>2</v>
      </c>
      <c r="N117" s="15" t="s">
        <v>2</v>
      </c>
      <c r="O117" s="10"/>
      <c r="P117" s="16"/>
      <c r="Q117" s="25" t="s">
        <v>2</v>
      </c>
      <c r="R117" s="22"/>
      <c r="S117" s="23"/>
      <c r="T117" s="22"/>
      <c r="U117" s="1"/>
    </row>
    <row r="118" spans="2:21" ht="13.5" thickBot="1">
      <c r="B118" s="9"/>
      <c r="C118" s="10"/>
      <c r="D118" s="13" t="s">
        <v>40</v>
      </c>
      <c r="E118" s="10"/>
      <c r="F118" s="89">
        <f>SUM(F113:F116)</f>
        <v>250</v>
      </c>
      <c r="G118" s="21">
        <f>SUM(G113:G116)</f>
        <v>357.14285714285717</v>
      </c>
      <c r="H118" s="16"/>
      <c r="I118" s="16"/>
      <c r="J118" s="16">
        <f>R118/N118</f>
        <v>1.319554803607449</v>
      </c>
      <c r="K118" s="21">
        <f>(Q118-P118)/Q118*100</f>
        <v>50</v>
      </c>
      <c r="L118" s="25" t="s">
        <v>2</v>
      </c>
      <c r="M118" s="16">
        <f>S118/N118</f>
        <v>2.639109607214898</v>
      </c>
      <c r="N118" s="89">
        <f>SUM(N113:N117)</f>
        <v>10</v>
      </c>
      <c r="O118" s="16"/>
      <c r="P118" s="16">
        <f>SUM(P113:P117)</f>
        <v>1.7857142857142858</v>
      </c>
      <c r="Q118" s="16">
        <f>SUM(Q113:Q117)</f>
        <v>3.5714285714285716</v>
      </c>
      <c r="R118" s="22">
        <f>SUM(R113:R117)</f>
        <v>13.19554803607449</v>
      </c>
      <c r="S118" s="23">
        <f>SUM(S113:S117)</f>
        <v>26.39109607214898</v>
      </c>
      <c r="T118" s="22"/>
      <c r="U118" s="1"/>
    </row>
    <row r="119" spans="2:21" ht="12.75">
      <c r="B119" s="9"/>
      <c r="C119" s="10"/>
      <c r="D119" s="13"/>
      <c r="E119" s="10"/>
      <c r="F119" s="87"/>
      <c r="G119" s="21"/>
      <c r="H119" s="16"/>
      <c r="I119" s="16"/>
      <c r="J119" s="16"/>
      <c r="K119" s="21"/>
      <c r="L119" s="25"/>
      <c r="M119" s="16"/>
      <c r="N119" s="87"/>
      <c r="O119" s="16"/>
      <c r="P119" s="16"/>
      <c r="Q119" s="16"/>
      <c r="R119" s="22"/>
      <c r="S119" s="23"/>
      <c r="T119" s="22"/>
      <c r="U119" s="1"/>
    </row>
    <row r="120" spans="2:21" ht="12.75">
      <c r="B120" s="9"/>
      <c r="C120" s="10"/>
      <c r="D120" s="13"/>
      <c r="E120" s="10"/>
      <c r="F120" s="87"/>
      <c r="G120" s="21"/>
      <c r="H120" s="16"/>
      <c r="I120" s="16"/>
      <c r="J120" s="16"/>
      <c r="K120" s="21"/>
      <c r="L120" s="25"/>
      <c r="M120" s="16"/>
      <c r="N120" s="87"/>
      <c r="O120" s="16"/>
      <c r="P120" s="16"/>
      <c r="Q120" s="16"/>
      <c r="R120" s="22"/>
      <c r="S120" s="23"/>
      <c r="T120" s="22"/>
      <c r="U120" s="1"/>
    </row>
    <row r="121" spans="2:21" ht="13.5" thickBot="1">
      <c r="B121" s="9"/>
      <c r="C121" s="10"/>
      <c r="D121" s="13"/>
      <c r="E121" s="10"/>
      <c r="F121" s="87"/>
      <c r="G121" s="21"/>
      <c r="H121" s="16"/>
      <c r="I121" s="16"/>
      <c r="J121" s="16"/>
      <c r="K121" s="21"/>
      <c r="L121" s="25"/>
      <c r="M121" s="16"/>
      <c r="N121" s="87"/>
      <c r="O121" s="16"/>
      <c r="P121" s="16"/>
      <c r="Q121" s="16"/>
      <c r="R121" s="22"/>
      <c r="S121" s="23"/>
      <c r="T121" s="22"/>
      <c r="U121" s="1"/>
    </row>
    <row r="122" spans="2:21" ht="13.5" thickBot="1">
      <c r="B122" s="9"/>
      <c r="C122" s="92" t="s">
        <v>95</v>
      </c>
      <c r="D122" s="51" t="s">
        <v>54</v>
      </c>
      <c r="E122" s="12"/>
      <c r="F122" s="12"/>
      <c r="G122" s="12"/>
      <c r="H122" s="12"/>
      <c r="I122" s="12"/>
      <c r="J122" s="16">
        <f>R122/N122</f>
        <v>1.0023300156663089</v>
      </c>
      <c r="K122" s="21">
        <f>(Q122-P122)/Q122*100</f>
        <v>47.05710072402582</v>
      </c>
      <c r="L122" s="16"/>
      <c r="M122" s="16">
        <f>S122/N122</f>
        <v>1.9950568498873662</v>
      </c>
      <c r="N122" s="21">
        <f>N26+N40+N53+N67+N80+N93+N105+N118</f>
        <v>26766</v>
      </c>
      <c r="O122" s="16"/>
      <c r="P122" s="16">
        <f>P26+P40+P53+P67+P80+P93+P105+P118</f>
        <v>3786.5180730444913</v>
      </c>
      <c r="Q122" s="16">
        <f>Q26+Q40+Q53+Q67+Q80+Q93+Q105+Q118</f>
        <v>7152.079173651975</v>
      </c>
      <c r="R122" s="22">
        <f>R26+R40+R53+R67+R80</f>
        <v>26828.365199324424</v>
      </c>
      <c r="S122" s="23">
        <f>S26+S40+S53+S67+S80</f>
        <v>53399.691644085244</v>
      </c>
      <c r="T122" s="22"/>
      <c r="U122" s="1"/>
    </row>
    <row r="123" spans="2:21" ht="12.75">
      <c r="B123" s="9"/>
      <c r="C123" s="10"/>
      <c r="D123" s="10"/>
      <c r="E123" s="10"/>
      <c r="F123" s="10"/>
      <c r="G123" s="10"/>
      <c r="H123" s="10"/>
      <c r="I123" s="10"/>
      <c r="J123" s="10"/>
      <c r="K123" s="11"/>
      <c r="L123" s="16"/>
      <c r="M123" s="16"/>
      <c r="N123" s="10"/>
      <c r="O123" s="10"/>
      <c r="P123" s="16"/>
      <c r="Q123" s="16"/>
      <c r="R123" s="22"/>
      <c r="S123" s="23"/>
      <c r="T123" s="22"/>
      <c r="U123" s="1"/>
    </row>
    <row r="124" spans="2:21" ht="12.75">
      <c r="B124" s="9"/>
      <c r="C124" s="10"/>
      <c r="D124" s="10"/>
      <c r="E124" s="10"/>
      <c r="F124" s="10"/>
      <c r="G124" s="10"/>
      <c r="H124" s="10"/>
      <c r="I124" s="10"/>
      <c r="J124" s="10"/>
      <c r="K124" s="11"/>
      <c r="L124" s="16"/>
      <c r="M124" s="16"/>
      <c r="N124" s="10"/>
      <c r="O124" s="10"/>
      <c r="P124" s="16"/>
      <c r="Q124" s="16"/>
      <c r="R124" s="22"/>
      <c r="S124" s="23"/>
      <c r="T124" s="22"/>
      <c r="U124" s="1"/>
    </row>
    <row r="125" spans="2:21" ht="12.75">
      <c r="B125" s="9"/>
      <c r="C125" s="40" t="s">
        <v>48</v>
      </c>
      <c r="D125" s="48"/>
      <c r="E125" s="13" t="s">
        <v>33</v>
      </c>
      <c r="F125" s="10"/>
      <c r="G125" s="17" t="s">
        <v>49</v>
      </c>
      <c r="H125" s="10"/>
      <c r="I125" s="17" t="s">
        <v>58</v>
      </c>
      <c r="J125" s="17" t="s">
        <v>29</v>
      </c>
      <c r="K125" s="13" t="s">
        <v>28</v>
      </c>
      <c r="L125" s="17" t="s">
        <v>58</v>
      </c>
      <c r="M125" s="19" t="s">
        <v>30</v>
      </c>
      <c r="N125" s="10"/>
      <c r="O125" s="13"/>
      <c r="P125" s="13"/>
      <c r="Q125" s="17"/>
      <c r="R125" s="17"/>
      <c r="S125" s="23"/>
      <c r="T125" s="22"/>
      <c r="U125" s="1"/>
    </row>
    <row r="126" spans="2:21" ht="13.5" thickBot="1">
      <c r="B126" s="9"/>
      <c r="C126" s="10"/>
      <c r="D126" s="10"/>
      <c r="E126" s="10"/>
      <c r="F126" s="10"/>
      <c r="G126" s="10"/>
      <c r="H126" s="10"/>
      <c r="I126" s="12" t="s">
        <v>61</v>
      </c>
      <c r="J126" s="17" t="s">
        <v>33</v>
      </c>
      <c r="K126" s="12" t="s">
        <v>62</v>
      </c>
      <c r="L126" s="12" t="s">
        <v>62</v>
      </c>
      <c r="M126" s="11"/>
      <c r="Q126" s="12"/>
      <c r="R126" s="13"/>
      <c r="S126" s="23"/>
      <c r="T126" s="22"/>
      <c r="U126" s="1"/>
    </row>
    <row r="127" spans="2:21" ht="12.75">
      <c r="B127" s="9"/>
      <c r="C127" s="10"/>
      <c r="D127" s="10"/>
      <c r="E127" s="10"/>
      <c r="F127" s="10"/>
      <c r="G127" s="10"/>
      <c r="H127" s="10"/>
      <c r="I127" s="10"/>
      <c r="J127" s="10"/>
      <c r="K127" s="11"/>
      <c r="L127" s="10"/>
      <c r="M127" s="98"/>
      <c r="N127" s="10"/>
      <c r="O127" s="10"/>
      <c r="P127" s="16"/>
      <c r="Q127" s="16"/>
      <c r="R127" s="22"/>
      <c r="S127" s="23"/>
      <c r="T127" s="22"/>
      <c r="U127" s="1"/>
    </row>
    <row r="128" spans="2:21" ht="12.75">
      <c r="B128" s="9"/>
      <c r="C128" s="10"/>
      <c r="D128" s="55" t="s">
        <v>50</v>
      </c>
      <c r="E128" s="57">
        <v>0.1</v>
      </c>
      <c r="F128" s="10"/>
      <c r="G128" s="34">
        <f>E128*M128</f>
        <v>98.49299516908212</v>
      </c>
      <c r="H128" s="10"/>
      <c r="I128" s="53">
        <f>350/$W$12</f>
        <v>1.7475185236963513</v>
      </c>
      <c r="J128" s="10"/>
      <c r="K128" s="11">
        <f>(G128*I128)</f>
        <v>172.11833351230624</v>
      </c>
      <c r="L128" s="16"/>
      <c r="M128" s="99">
        <f>Q26</f>
        <v>984.9299516908212</v>
      </c>
      <c r="N128" s="10"/>
      <c r="O128" s="10"/>
      <c r="P128" s="16"/>
      <c r="Q128" s="16"/>
      <c r="R128" s="22"/>
      <c r="S128" s="23"/>
      <c r="T128" s="22"/>
      <c r="U128" s="1"/>
    </row>
    <row r="129" spans="2:21" ht="12.75">
      <c r="B129" s="9"/>
      <c r="C129" s="10"/>
      <c r="D129" s="56"/>
      <c r="E129" s="56"/>
      <c r="F129" s="10"/>
      <c r="G129" s="34"/>
      <c r="H129" s="10"/>
      <c r="I129" s="56"/>
      <c r="J129" s="10"/>
      <c r="K129" s="11"/>
      <c r="L129" s="16"/>
      <c r="M129" s="99"/>
      <c r="N129" s="10"/>
      <c r="O129" s="10"/>
      <c r="P129" s="10"/>
      <c r="Q129" s="10"/>
      <c r="R129" s="34"/>
      <c r="S129" s="35"/>
      <c r="T129" s="34"/>
      <c r="U129" s="1"/>
    </row>
    <row r="130" spans="2:21" ht="13.5" thickBot="1">
      <c r="B130" s="9"/>
      <c r="C130" s="10"/>
      <c r="D130" s="55" t="s">
        <v>51</v>
      </c>
      <c r="E130" s="57">
        <v>0.1</v>
      </c>
      <c r="F130" s="10"/>
      <c r="G130" s="34">
        <f>E130*M130</f>
        <v>616.7149221961154</v>
      </c>
      <c r="H130" s="10"/>
      <c r="I130" s="53">
        <f>325/$W$12</f>
        <v>1.6226957720037547</v>
      </c>
      <c r="J130" s="10"/>
      <c r="K130" s="11">
        <f>(G130*I130)</f>
        <v>1000.7406967792609</v>
      </c>
      <c r="L130" s="10"/>
      <c r="M130" s="100">
        <f>Q122-M128</f>
        <v>6167.149221961154</v>
      </c>
      <c r="N130" s="10"/>
      <c r="O130" s="10"/>
      <c r="P130" s="10"/>
      <c r="Q130" s="10"/>
      <c r="R130" s="34"/>
      <c r="S130" s="35"/>
      <c r="T130" s="34"/>
      <c r="U130" s="1"/>
    </row>
    <row r="131" spans="2:21" ht="12.75">
      <c r="B131" s="9"/>
      <c r="C131" s="10"/>
      <c r="D131" s="10"/>
      <c r="E131" s="10"/>
      <c r="F131" s="10"/>
      <c r="G131" s="10"/>
      <c r="H131" s="10"/>
      <c r="I131" s="10"/>
      <c r="J131" s="10"/>
      <c r="K131" s="11"/>
      <c r="L131" s="10"/>
      <c r="M131" s="10"/>
      <c r="N131" s="10"/>
      <c r="O131" s="10"/>
      <c r="P131" s="10"/>
      <c r="Q131" s="10"/>
      <c r="R131" s="34"/>
      <c r="S131" s="35"/>
      <c r="T131" s="34"/>
      <c r="U131" s="1"/>
    </row>
    <row r="132" spans="2:21" ht="12.75">
      <c r="B132" s="9"/>
      <c r="C132" s="30"/>
      <c r="D132" s="30"/>
      <c r="E132" s="30"/>
      <c r="F132" s="30"/>
      <c r="G132" s="30"/>
      <c r="H132" s="30"/>
      <c r="I132" s="30"/>
      <c r="J132" s="30"/>
      <c r="K132" s="36"/>
      <c r="L132" s="30"/>
      <c r="M132" s="30"/>
      <c r="N132" s="30"/>
      <c r="O132" s="30"/>
      <c r="P132" s="30"/>
      <c r="Q132" s="30"/>
      <c r="R132" s="30"/>
      <c r="S132" s="31"/>
      <c r="T132" s="30"/>
      <c r="U132" s="1"/>
    </row>
    <row r="133" spans="2:21" ht="12.75"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8"/>
      <c r="T133" s="10"/>
      <c r="U133" s="1"/>
    </row>
    <row r="134" spans="2:21" ht="12.75">
      <c r="B134" s="9"/>
      <c r="C134" s="10"/>
      <c r="D134" s="1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8"/>
      <c r="T134" s="10"/>
      <c r="U134" s="1"/>
    </row>
    <row r="135" spans="2:21" ht="12.75">
      <c r="B135" s="9"/>
      <c r="C135" s="10"/>
      <c r="D135" s="10"/>
      <c r="E135" s="10"/>
      <c r="F135" s="10"/>
      <c r="G135" s="10"/>
      <c r="H135" s="10"/>
      <c r="I135" s="25"/>
      <c r="J135" s="16"/>
      <c r="K135" s="10"/>
      <c r="L135" s="25"/>
      <c r="M135" s="10"/>
      <c r="N135" s="10"/>
      <c r="O135" s="10"/>
      <c r="P135" s="25" t="s">
        <v>52</v>
      </c>
      <c r="Q135" s="16"/>
      <c r="R135" s="28" t="s">
        <v>71</v>
      </c>
      <c r="S135" s="18"/>
      <c r="T135" s="10"/>
      <c r="U135" s="1"/>
    </row>
    <row r="136" spans="2:21" ht="12.75"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8"/>
      <c r="T136" s="10"/>
      <c r="U136" s="1"/>
    </row>
    <row r="137" spans="2:21" ht="12.75">
      <c r="B137" s="9"/>
      <c r="C137" s="9"/>
      <c r="D137" s="40" t="s">
        <v>22</v>
      </c>
      <c r="E137" s="40" t="s">
        <v>23</v>
      </c>
      <c r="F137" s="10"/>
      <c r="G137" s="10"/>
      <c r="H137" s="10"/>
      <c r="I137" s="12"/>
      <c r="J137" s="10"/>
      <c r="K137" s="10"/>
      <c r="L137" s="60"/>
      <c r="M137" s="10"/>
      <c r="N137" s="10"/>
      <c r="O137" s="10"/>
      <c r="P137" s="11">
        <f>(F26)</f>
        <v>630</v>
      </c>
      <c r="Q137" s="12" t="s">
        <v>53</v>
      </c>
      <c r="R137" s="11">
        <f>(N26)</f>
        <v>2300</v>
      </c>
      <c r="S137" s="18"/>
      <c r="T137" s="10"/>
      <c r="U137" s="1"/>
    </row>
    <row r="138" spans="2:21" ht="12.75">
      <c r="B138" s="9"/>
      <c r="C138" s="48"/>
      <c r="D138" s="48"/>
      <c r="E138" s="48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3"/>
      <c r="Q138" s="10"/>
      <c r="R138" s="93"/>
      <c r="S138" s="18"/>
      <c r="T138" s="10"/>
      <c r="U138" s="1"/>
    </row>
    <row r="139" spans="2:21" ht="12.75">
      <c r="B139" s="9"/>
      <c r="C139" s="40"/>
      <c r="D139" s="40" t="s">
        <v>41</v>
      </c>
      <c r="E139" s="40" t="s">
        <v>82</v>
      </c>
      <c r="F139" s="10"/>
      <c r="G139" s="11"/>
      <c r="H139" s="11"/>
      <c r="I139" s="10"/>
      <c r="J139" s="10"/>
      <c r="K139" s="10"/>
      <c r="L139" s="60"/>
      <c r="M139" s="10"/>
      <c r="N139" s="10"/>
      <c r="O139" s="10"/>
      <c r="P139" s="11">
        <f>(F40)</f>
        <v>410</v>
      </c>
      <c r="Q139" s="12" t="s">
        <v>53</v>
      </c>
      <c r="R139" s="11">
        <f>(N40)</f>
        <v>17000</v>
      </c>
      <c r="S139" s="18"/>
      <c r="T139" s="10"/>
      <c r="U139" s="1"/>
    </row>
    <row r="140" spans="2:21" ht="12.75">
      <c r="B140" s="9"/>
      <c r="C140" s="48"/>
      <c r="D140" s="48"/>
      <c r="E140" s="48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3"/>
      <c r="Q140" s="10"/>
      <c r="R140" s="93"/>
      <c r="S140" s="18"/>
      <c r="T140" s="10"/>
      <c r="U140" s="1"/>
    </row>
    <row r="141" spans="2:21" ht="12.75">
      <c r="B141" s="9"/>
      <c r="C141" s="40"/>
      <c r="D141" s="40" t="s">
        <v>44</v>
      </c>
      <c r="E141" s="40" t="s">
        <v>86</v>
      </c>
      <c r="F141" s="10"/>
      <c r="G141" s="10"/>
      <c r="H141" s="10"/>
      <c r="I141" s="12"/>
      <c r="J141" s="10"/>
      <c r="K141" s="10"/>
      <c r="L141" s="60"/>
      <c r="M141" s="10"/>
      <c r="N141" s="10"/>
      <c r="O141" s="10"/>
      <c r="P141" s="11">
        <f>(F53)</f>
        <v>515</v>
      </c>
      <c r="Q141" s="12" t="s">
        <v>53</v>
      </c>
      <c r="R141" s="11">
        <f>(N53)</f>
        <v>750</v>
      </c>
      <c r="S141" s="18"/>
      <c r="T141" s="10"/>
      <c r="U141" s="1"/>
    </row>
    <row r="142" spans="2:21" ht="12.75">
      <c r="B142" s="9"/>
      <c r="C142" s="48"/>
      <c r="D142" s="48"/>
      <c r="E142" s="49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3"/>
      <c r="Q142" s="10"/>
      <c r="R142" s="93"/>
      <c r="S142" s="18"/>
      <c r="T142" s="10"/>
      <c r="U142" s="1"/>
    </row>
    <row r="143" spans="2:21" ht="12.75">
      <c r="B143" s="9"/>
      <c r="C143" s="40"/>
      <c r="D143" s="40" t="s">
        <v>45</v>
      </c>
      <c r="E143" s="40" t="s">
        <v>87</v>
      </c>
      <c r="F143" s="10"/>
      <c r="G143" s="10"/>
      <c r="H143" s="10"/>
      <c r="I143" s="12"/>
      <c r="J143" s="10"/>
      <c r="K143" s="10"/>
      <c r="L143" s="60"/>
      <c r="M143" s="10"/>
      <c r="N143" s="10"/>
      <c r="O143" s="10"/>
      <c r="P143" s="11">
        <f>(F67)</f>
        <v>300</v>
      </c>
      <c r="Q143" s="12" t="s">
        <v>53</v>
      </c>
      <c r="R143" s="11">
        <f>(N67)</f>
        <v>500</v>
      </c>
      <c r="S143" s="18"/>
      <c r="T143" s="10"/>
      <c r="U143" s="1"/>
    </row>
    <row r="144" spans="2:21" ht="12.75">
      <c r="B144" s="9"/>
      <c r="C144" s="48"/>
      <c r="D144" s="48"/>
      <c r="E144" s="48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3"/>
      <c r="Q144" s="10"/>
      <c r="R144" s="93"/>
      <c r="S144" s="18"/>
      <c r="T144" s="10"/>
      <c r="U144" s="1"/>
    </row>
    <row r="145" spans="2:21" ht="12.75">
      <c r="B145" s="9"/>
      <c r="C145" s="40"/>
      <c r="D145" s="40" t="s">
        <v>47</v>
      </c>
      <c r="E145" s="40" t="s">
        <v>88</v>
      </c>
      <c r="F145" s="49"/>
      <c r="G145" s="10"/>
      <c r="H145" s="10"/>
      <c r="I145" s="12"/>
      <c r="J145" s="10"/>
      <c r="K145" s="10"/>
      <c r="L145" s="60"/>
      <c r="M145" s="10"/>
      <c r="N145" s="10"/>
      <c r="O145" s="10"/>
      <c r="P145" s="11">
        <f>(F80)</f>
        <v>40</v>
      </c>
      <c r="Q145" s="12" t="s">
        <v>53</v>
      </c>
      <c r="R145" s="11">
        <f>(N80)</f>
        <v>18</v>
      </c>
      <c r="S145" s="18"/>
      <c r="T145" s="10"/>
      <c r="U145" s="1"/>
    </row>
    <row r="146" spans="2:21" ht="12.75">
      <c r="B146" s="9"/>
      <c r="C146" s="48"/>
      <c r="D146" s="48"/>
      <c r="E146" s="48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8"/>
      <c r="T146" s="10"/>
      <c r="U146" s="1"/>
    </row>
    <row r="147" spans="2:21" ht="12.75">
      <c r="B147" s="9"/>
      <c r="C147" s="10"/>
      <c r="D147" s="91" t="s">
        <v>89</v>
      </c>
      <c r="E147" s="40" t="s">
        <v>90</v>
      </c>
      <c r="F147" s="49"/>
      <c r="G147" s="10"/>
      <c r="H147" s="10"/>
      <c r="I147" s="10"/>
      <c r="J147" s="10"/>
      <c r="K147" s="10"/>
      <c r="L147" s="10"/>
      <c r="M147" s="10"/>
      <c r="N147" s="10"/>
      <c r="O147" s="10"/>
      <c r="P147" s="19">
        <f>(F53)</f>
        <v>515</v>
      </c>
      <c r="Q147" s="12" t="s">
        <v>53</v>
      </c>
      <c r="R147" s="95">
        <f>(N93)</f>
        <v>6000</v>
      </c>
      <c r="S147" s="18"/>
      <c r="T147" s="10"/>
      <c r="U147" s="1"/>
    </row>
    <row r="148" spans="2:21" ht="12.75">
      <c r="B148" s="9"/>
      <c r="C148" s="10"/>
      <c r="D148" s="91"/>
      <c r="E148" s="40"/>
      <c r="F148" s="49"/>
      <c r="G148" s="10"/>
      <c r="H148" s="10"/>
      <c r="I148" s="10"/>
      <c r="J148" s="10"/>
      <c r="K148" s="10"/>
      <c r="L148" s="10"/>
      <c r="M148" s="10"/>
      <c r="N148" s="10"/>
      <c r="O148" s="10"/>
      <c r="P148" s="15"/>
      <c r="Q148" s="10"/>
      <c r="R148" s="11"/>
      <c r="S148" s="18"/>
      <c r="T148" s="10"/>
      <c r="U148" s="1"/>
    </row>
    <row r="149" spans="2:21" ht="12.75">
      <c r="B149" s="9"/>
      <c r="C149" s="10"/>
      <c r="D149" s="91" t="s">
        <v>94</v>
      </c>
      <c r="E149" s="40" t="s">
        <v>93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9">
        <f>(F67)</f>
        <v>300</v>
      </c>
      <c r="Q149" s="12" t="s">
        <v>53</v>
      </c>
      <c r="R149" s="11">
        <f>(N105)</f>
        <v>188</v>
      </c>
      <c r="S149" s="18"/>
      <c r="T149" s="10"/>
      <c r="U149" s="1"/>
    </row>
    <row r="150" spans="2:21" ht="12.75">
      <c r="B150" s="9"/>
      <c r="C150" s="10"/>
      <c r="D150" s="91"/>
      <c r="E150" s="40"/>
      <c r="F150" s="49"/>
      <c r="G150" s="10"/>
      <c r="H150" s="10"/>
      <c r="I150" s="10"/>
      <c r="J150" s="10"/>
      <c r="K150" s="10"/>
      <c r="L150" s="10"/>
      <c r="M150" s="10"/>
      <c r="N150" s="10"/>
      <c r="O150" s="10"/>
      <c r="P150" s="15"/>
      <c r="Q150" s="10"/>
      <c r="R150" s="11"/>
      <c r="S150" s="18"/>
      <c r="T150" s="10"/>
      <c r="U150" s="1"/>
    </row>
    <row r="151" spans="2:21" ht="12.75">
      <c r="B151" s="9"/>
      <c r="C151" s="10"/>
      <c r="D151" s="91" t="s">
        <v>96</v>
      </c>
      <c r="E151" s="40" t="s">
        <v>97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9">
        <f>(F80)</f>
        <v>40</v>
      </c>
      <c r="Q151" s="12" t="s">
        <v>53</v>
      </c>
      <c r="R151" s="11">
        <f>(N118)</f>
        <v>10</v>
      </c>
      <c r="S151" s="18"/>
      <c r="T151" s="10"/>
      <c r="U151" s="1"/>
    </row>
    <row r="152" spans="2:21" ht="12.75">
      <c r="B152" s="9"/>
      <c r="C152" s="10"/>
      <c r="D152" s="91"/>
      <c r="E152" s="4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9"/>
      <c r="Q152" s="12"/>
      <c r="R152" s="65"/>
      <c r="S152" s="18"/>
      <c r="T152" s="10"/>
      <c r="U152" s="1"/>
    </row>
    <row r="153" spans="2:21" ht="12.75">
      <c r="B153" s="9"/>
      <c r="C153" s="10"/>
      <c r="D153" s="91"/>
      <c r="E153" s="4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9"/>
      <c r="Q153" s="12"/>
      <c r="R153" s="65"/>
      <c r="S153" s="18"/>
      <c r="T153" s="10"/>
      <c r="U153" s="1"/>
    </row>
    <row r="154" spans="2:21" ht="12.75">
      <c r="B154" s="9"/>
      <c r="C154" s="10"/>
      <c r="D154" s="91"/>
      <c r="E154" s="4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9"/>
      <c r="Q154" s="12"/>
      <c r="R154" s="65"/>
      <c r="S154" s="18"/>
      <c r="T154" s="10"/>
      <c r="U154" s="1"/>
    </row>
    <row r="155" spans="2:21" ht="12.75"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3"/>
      <c r="Q155" s="10"/>
      <c r="R155" s="94">
        <f>SUM(R137:R151)</f>
        <v>26766</v>
      </c>
      <c r="S155" s="18"/>
      <c r="T155" s="10"/>
      <c r="U155" s="1"/>
    </row>
    <row r="156" spans="2:21" ht="13.5" thickBot="1">
      <c r="B156" s="37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9"/>
      <c r="T156" s="30"/>
      <c r="U156" s="1"/>
    </row>
    <row r="157" spans="1:21" ht="12.75">
      <c r="A157" s="59"/>
      <c r="B157" s="60"/>
      <c r="C157" s="59"/>
      <c r="U157" s="1"/>
    </row>
    <row r="158" spans="1:21" ht="12.75">
      <c r="A158" s="59"/>
      <c r="B158" s="60"/>
      <c r="C158" s="59"/>
      <c r="U158" s="1"/>
    </row>
    <row r="159" spans="1:21" ht="12.75">
      <c r="A159" s="59"/>
      <c r="B159" s="60"/>
      <c r="C159" s="59"/>
      <c r="U159" s="1"/>
    </row>
    <row r="160" spans="1:21" ht="12.75">
      <c r="A160" s="59"/>
      <c r="B160" s="60"/>
      <c r="C160" s="59"/>
      <c r="U160" s="1"/>
    </row>
    <row r="161" spans="1:21" ht="12.75">
      <c r="A161" s="59"/>
      <c r="B161" s="60"/>
      <c r="C161" s="59"/>
      <c r="U161" s="1"/>
    </row>
    <row r="162" spans="1:21" ht="12.75">
      <c r="A162" s="59"/>
      <c r="B162" s="60"/>
      <c r="C162" s="59"/>
      <c r="U162" s="1"/>
    </row>
    <row r="163" spans="1:21" ht="12.75">
      <c r="A163" s="59"/>
      <c r="B163" s="60"/>
      <c r="C163" s="59"/>
      <c r="U163" s="1"/>
    </row>
    <row r="164" spans="1:21" ht="12.75">
      <c r="A164" s="59"/>
      <c r="B164" s="60"/>
      <c r="C164" s="59"/>
      <c r="U164" s="1"/>
    </row>
    <row r="165" spans="1:21" ht="12.75">
      <c r="A165" s="59"/>
      <c r="B165" s="60"/>
      <c r="C165" s="59"/>
      <c r="U165" s="1"/>
    </row>
    <row r="166" spans="1:3" ht="12">
      <c r="A166" s="59"/>
      <c r="B166" s="59"/>
      <c r="C166" s="59"/>
    </row>
  </sheetData>
  <sheetProtection/>
  <mergeCells count="1">
    <mergeCell ref="E7:G7"/>
  </mergeCells>
  <printOptions/>
  <pageMargins left="0.75" right="0.75" top="1" bottom="1" header="0" footer="0"/>
  <pageSetup horizontalDpi="600" verticalDpi="600" orientation="portrait" paperSize="9" r:id="rId1"/>
  <headerFooter alignWithMargins="0">
    <oddHeader>&amp;L***** INTERVENCAO AO NIVEL DO CASCO E SUPERESTRUTURAS ****</oddHeader>
    <oddFooter>&amp;L1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Qosmio</dc:creator>
  <cp:keywords/>
  <dc:description/>
  <cp:lastModifiedBy>Ananunes</cp:lastModifiedBy>
  <dcterms:created xsi:type="dcterms:W3CDTF">2006-03-14T13:46:58Z</dcterms:created>
  <dcterms:modified xsi:type="dcterms:W3CDTF">2010-06-07T10:51:24Z</dcterms:modified>
  <cp:category/>
  <cp:version/>
  <cp:contentType/>
  <cp:contentStatus/>
</cp:coreProperties>
</file>